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ส่งออก_2564\2.พ.ย.63\ตาราง สค\รวมให้พี่โอ๊ด\"/>
    </mc:Choice>
  </mc:AlternateContent>
  <bookViews>
    <workbookView xWindow="-120" yWindow="-120" windowWidth="19440" windowHeight="13740" firstSheet="2" activeTab="2"/>
  </bookViews>
  <sheets>
    <sheet name="sum (4)" sheetId="55" state="hidden" r:id="rId1"/>
    <sheet name="sum (3)" sheetId="53" state="hidden" r:id="rId2"/>
    <sheet name="3group (new)" sheetId="80" r:id="rId3"/>
    <sheet name="3gXM53" sheetId="58" state="hidden" r:id="rId4"/>
    <sheet name="Sheet1" sheetId="52" state="hidden" r:id="rId5"/>
  </sheets>
  <externalReferences>
    <externalReference r:id="rId6"/>
  </externalReferences>
  <definedNames>
    <definedName name="_xlnm.Database" localSheetId="2">[1]t44!#REF!</definedName>
    <definedName name="_xlnm.Database">[1]t44!#REF!</definedName>
    <definedName name="_xlnm.Print_Area" localSheetId="2">'3group (new)'!$A$1:$AM$44</definedName>
    <definedName name="_xlnm.Print_Titles" localSheetId="2">'3group (new)'!$A:$D,'3group (new)'!$1:$4</definedName>
    <definedName name="_xlnm.Print_Titles" localSheetId="3">'3gXM53'!$A:$E,'3gXM53'!$2:$5</definedName>
    <definedName name="_xlnm.Print_Titles" localSheetId="1">'sum (3)'!$A:$D,'sum (3)'!$1:$4</definedName>
    <definedName name="_xlnm.Print_Titles" localSheetId="0">'sum (4)'!$B:$D,'sum (4)'!$1:$4</definedName>
    <definedName name="กพร">[1]t44!#REF!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53" l="1"/>
  <c r="J25" i="53"/>
  <c r="J30" i="53"/>
  <c r="J74" i="53"/>
  <c r="H37" i="58"/>
  <c r="H28" i="58"/>
  <c r="H12" i="58"/>
  <c r="AB6" i="58"/>
  <c r="AB7" i="58"/>
  <c r="AB8" i="58"/>
  <c r="AB9" i="58"/>
  <c r="AB10" i="58"/>
  <c r="AB11" i="58"/>
  <c r="AB13" i="58"/>
  <c r="AB14" i="58"/>
  <c r="AB15" i="58"/>
  <c r="AB16" i="58"/>
  <c r="AB17" i="58"/>
  <c r="AB18" i="58"/>
  <c r="AB19" i="58"/>
  <c r="AB20" i="58"/>
  <c r="AB21" i="58"/>
  <c r="AB22" i="58"/>
  <c r="AB23" i="58"/>
  <c r="AB24" i="58"/>
  <c r="AB25" i="58"/>
  <c r="AB26" i="58"/>
  <c r="AB27" i="58"/>
  <c r="AB29" i="58"/>
  <c r="AB30" i="58"/>
  <c r="AB31" i="58"/>
  <c r="AB32" i="58"/>
  <c r="AB33" i="58"/>
  <c r="AB34" i="58"/>
  <c r="AB35" i="58"/>
  <c r="AB36" i="58"/>
  <c r="AB38" i="58"/>
  <c r="AB39" i="58"/>
  <c r="AB40" i="58"/>
  <c r="F21" i="58"/>
  <c r="AI21" i="58" s="1"/>
  <c r="G15" i="58"/>
  <c r="AJ15" i="58" s="1"/>
  <c r="G25" i="58"/>
  <c r="AJ25" i="58" s="1"/>
  <c r="G27" i="58"/>
  <c r="G16" i="58"/>
  <c r="AJ16" i="58" s="1"/>
  <c r="G17" i="58"/>
  <c r="AJ17" i="58" s="1"/>
  <c r="F19" i="58"/>
  <c r="AI19" i="58" s="1"/>
  <c r="G19" i="58"/>
  <c r="AJ19" i="58" s="1"/>
  <c r="AG40" i="58"/>
  <c r="AG39" i="58"/>
  <c r="AG38" i="58"/>
  <c r="AG36" i="58"/>
  <c r="AG35" i="58"/>
  <c r="AG34" i="58"/>
  <c r="AG33" i="58"/>
  <c r="AG32" i="58"/>
  <c r="AG31" i="58"/>
  <c r="AG30" i="58"/>
  <c r="AG29" i="58"/>
  <c r="AG27" i="58"/>
  <c r="AG26" i="58"/>
  <c r="AG25" i="58"/>
  <c r="AG24" i="58"/>
  <c r="AG23" i="58"/>
  <c r="AG22" i="58"/>
  <c r="AG21" i="58"/>
  <c r="AG20" i="58"/>
  <c r="AG19" i="58"/>
  <c r="AG18" i="58"/>
  <c r="AG17" i="58"/>
  <c r="AG16" i="58"/>
  <c r="AG15" i="58"/>
  <c r="AG14" i="58"/>
  <c r="AG13" i="58"/>
  <c r="AG11" i="58"/>
  <c r="AG10" i="58"/>
  <c r="AG9" i="58"/>
  <c r="AG8" i="58"/>
  <c r="AG6" i="58"/>
  <c r="AF40" i="58"/>
  <c r="AF39" i="58"/>
  <c r="AF38" i="58"/>
  <c r="AF36" i="58"/>
  <c r="AF35" i="58"/>
  <c r="AF34" i="58"/>
  <c r="AF33" i="58"/>
  <c r="AF32" i="58"/>
  <c r="AF31" i="58"/>
  <c r="AF30" i="58"/>
  <c r="AF29" i="58"/>
  <c r="AF27" i="58"/>
  <c r="AF26" i="58"/>
  <c r="AF25" i="58"/>
  <c r="AF24" i="58"/>
  <c r="AF23" i="58"/>
  <c r="AF22" i="58"/>
  <c r="AF21" i="58"/>
  <c r="AF20" i="58"/>
  <c r="AF19" i="58"/>
  <c r="AF18" i="58"/>
  <c r="AF17" i="58"/>
  <c r="AF16" i="58"/>
  <c r="AF15" i="58"/>
  <c r="AF14" i="58"/>
  <c r="AF13" i="58"/>
  <c r="AF11" i="58"/>
  <c r="AF10" i="58"/>
  <c r="AF9" i="58"/>
  <c r="AF8" i="58"/>
  <c r="AF6" i="58"/>
  <c r="AE40" i="58"/>
  <c r="AE39" i="58"/>
  <c r="AE38" i="58"/>
  <c r="AE36" i="58"/>
  <c r="AE35" i="58"/>
  <c r="AE34" i="58"/>
  <c r="AE33" i="58"/>
  <c r="AE32" i="58"/>
  <c r="AE31" i="58"/>
  <c r="AE30" i="58"/>
  <c r="AE29" i="58"/>
  <c r="AE27" i="58"/>
  <c r="AE26" i="58"/>
  <c r="AE25" i="58"/>
  <c r="AE24" i="58"/>
  <c r="AE23" i="58"/>
  <c r="AE22" i="58"/>
  <c r="AE21" i="58"/>
  <c r="AE20" i="58"/>
  <c r="AE19" i="58"/>
  <c r="AE18" i="58"/>
  <c r="AE17" i="58"/>
  <c r="AE16" i="58"/>
  <c r="AE15" i="58"/>
  <c r="AE14" i="58"/>
  <c r="AE13" i="58"/>
  <c r="AE11" i="58"/>
  <c r="AE10" i="58"/>
  <c r="AE9" i="58"/>
  <c r="AE8" i="58"/>
  <c r="AE6" i="58"/>
  <c r="AD40" i="58"/>
  <c r="AD39" i="58"/>
  <c r="AD38" i="58"/>
  <c r="AD36" i="58"/>
  <c r="AD35" i="58"/>
  <c r="AD34" i="58"/>
  <c r="AD33" i="58"/>
  <c r="AD32" i="58"/>
  <c r="AD31" i="58"/>
  <c r="AD30" i="58"/>
  <c r="AD29" i="58"/>
  <c r="AD27" i="58"/>
  <c r="AD26" i="58"/>
  <c r="AD25" i="58"/>
  <c r="AD24" i="58"/>
  <c r="AD23" i="58"/>
  <c r="AD22" i="58"/>
  <c r="AD21" i="58"/>
  <c r="AD20" i="58"/>
  <c r="AD19" i="58"/>
  <c r="AD18" i="58"/>
  <c r="AD17" i="58"/>
  <c r="AD16" i="58"/>
  <c r="AD15" i="58"/>
  <c r="AD14" i="58"/>
  <c r="AD13" i="58"/>
  <c r="AD11" i="58"/>
  <c r="AD10" i="58"/>
  <c r="AD9" i="58"/>
  <c r="AD8" i="58"/>
  <c r="AD6" i="58"/>
  <c r="Q6" i="58"/>
  <c r="R6" i="58"/>
  <c r="Q8" i="58"/>
  <c r="R8" i="58"/>
  <c r="Q9" i="58"/>
  <c r="R9" i="58"/>
  <c r="Q10" i="58"/>
  <c r="R10" i="58"/>
  <c r="Q11" i="58"/>
  <c r="R11" i="58"/>
  <c r="Q13" i="58"/>
  <c r="R13" i="58"/>
  <c r="Q14" i="58"/>
  <c r="R14" i="58"/>
  <c r="Q15" i="58"/>
  <c r="R15" i="58"/>
  <c r="Q16" i="58"/>
  <c r="R16" i="58"/>
  <c r="Q17" i="58"/>
  <c r="R17" i="58"/>
  <c r="Q18" i="58"/>
  <c r="R18" i="58"/>
  <c r="Q19" i="58"/>
  <c r="R19" i="58"/>
  <c r="Q20" i="58"/>
  <c r="R20" i="58"/>
  <c r="Q21" i="58"/>
  <c r="R21" i="58"/>
  <c r="Q22" i="58"/>
  <c r="R22" i="58"/>
  <c r="Q23" i="58"/>
  <c r="R23" i="58"/>
  <c r="Q24" i="58"/>
  <c r="R24" i="58"/>
  <c r="Q25" i="58"/>
  <c r="R25" i="58"/>
  <c r="Q26" i="58"/>
  <c r="R26" i="58"/>
  <c r="Q27" i="58"/>
  <c r="R27" i="58"/>
  <c r="Q29" i="58"/>
  <c r="R29" i="58"/>
  <c r="Q30" i="58"/>
  <c r="R30" i="58"/>
  <c r="Q31" i="58"/>
  <c r="R31" i="58"/>
  <c r="Q32" i="58"/>
  <c r="R32" i="58"/>
  <c r="Q33" i="58"/>
  <c r="R33" i="58"/>
  <c r="Q34" i="58"/>
  <c r="R34" i="58"/>
  <c r="Q35" i="58"/>
  <c r="R35" i="58"/>
  <c r="Q36" i="58"/>
  <c r="R36" i="58"/>
  <c r="Q38" i="58"/>
  <c r="R38" i="58"/>
  <c r="Q39" i="58"/>
  <c r="R39" i="58"/>
  <c r="Q40" i="58"/>
  <c r="R40" i="58"/>
  <c r="S40" i="58"/>
  <c r="S39" i="58"/>
  <c r="S38" i="58"/>
  <c r="S36" i="58"/>
  <c r="S35" i="58"/>
  <c r="S34" i="58"/>
  <c r="S33" i="58"/>
  <c r="S32" i="58"/>
  <c r="S31" i="58"/>
  <c r="S30" i="58"/>
  <c r="S29" i="58"/>
  <c r="S27" i="58"/>
  <c r="S26" i="58"/>
  <c r="S25" i="58"/>
  <c r="S24" i="58"/>
  <c r="S23" i="58"/>
  <c r="S22" i="58"/>
  <c r="S21" i="58"/>
  <c r="S20" i="58"/>
  <c r="S19" i="58"/>
  <c r="S18" i="58"/>
  <c r="S17" i="58"/>
  <c r="S16" i="58"/>
  <c r="S15" i="58"/>
  <c r="S14" i="58"/>
  <c r="S13" i="58"/>
  <c r="S11" i="58"/>
  <c r="S10" i="58"/>
  <c r="S9" i="58"/>
  <c r="S8" i="58"/>
  <c r="S6" i="58"/>
  <c r="G39" i="58"/>
  <c r="AJ39" i="58" s="1"/>
  <c r="G35" i="58"/>
  <c r="G34" i="58"/>
  <c r="AJ34" i="58" s="1"/>
  <c r="AM9" i="58"/>
  <c r="AL9" i="58"/>
  <c r="AM10" i="58"/>
  <c r="AL10" i="58"/>
  <c r="AM11" i="58"/>
  <c r="AL11" i="58"/>
  <c r="AM14" i="58"/>
  <c r="AL14" i="58"/>
  <c r="AM15" i="58"/>
  <c r="AL15" i="58"/>
  <c r="AM16" i="58"/>
  <c r="AL16" i="58"/>
  <c r="AM17" i="58"/>
  <c r="AL17" i="58"/>
  <c r="AM18" i="58"/>
  <c r="AL18" i="58"/>
  <c r="AM19" i="58"/>
  <c r="AL19" i="58"/>
  <c r="AM20" i="58"/>
  <c r="AL20" i="58"/>
  <c r="AM21" i="58"/>
  <c r="AL21" i="58"/>
  <c r="AM22" i="58"/>
  <c r="AL22" i="58"/>
  <c r="AM23" i="58"/>
  <c r="AL23" i="58"/>
  <c r="AM24" i="58"/>
  <c r="AL24" i="58"/>
  <c r="AM25" i="58"/>
  <c r="AL25" i="58"/>
  <c r="AM26" i="58"/>
  <c r="AL26" i="58"/>
  <c r="AM27" i="58"/>
  <c r="AL27" i="58"/>
  <c r="AM30" i="58"/>
  <c r="AL30" i="58"/>
  <c r="AM31" i="58"/>
  <c r="AL31" i="58"/>
  <c r="AM32" i="58"/>
  <c r="AL32" i="58"/>
  <c r="AM33" i="58"/>
  <c r="AL33" i="58"/>
  <c r="AM34" i="58"/>
  <c r="AL34" i="58"/>
  <c r="F34" i="58"/>
  <c r="AM35" i="58"/>
  <c r="AL35" i="58"/>
  <c r="F35" i="58"/>
  <c r="AI35" i="58" s="1"/>
  <c r="AM36" i="58"/>
  <c r="AL36" i="58"/>
  <c r="AM40" i="58"/>
  <c r="AL40" i="58"/>
  <c r="AM39" i="58"/>
  <c r="AL39" i="58"/>
  <c r="F39" i="58"/>
  <c r="AI39" i="58" s="1"/>
  <c r="AM38" i="58"/>
  <c r="AL38" i="58"/>
  <c r="AM29" i="58"/>
  <c r="AL29" i="58"/>
  <c r="AM13" i="58"/>
  <c r="AL13" i="58"/>
  <c r="AM8" i="58"/>
  <c r="AL8" i="58"/>
  <c r="AM6" i="58"/>
  <c r="AL6" i="58"/>
  <c r="Z40" i="58"/>
  <c r="Z39" i="58"/>
  <c r="Z38" i="58"/>
  <c r="Z36" i="58"/>
  <c r="Z35" i="58"/>
  <c r="Z34" i="58"/>
  <c r="Z33" i="58"/>
  <c r="Z32" i="58"/>
  <c r="Z31" i="58"/>
  <c r="Z30" i="58"/>
  <c r="Z29" i="58"/>
  <c r="Z27" i="58"/>
  <c r="Z26" i="58"/>
  <c r="Z25" i="58"/>
  <c r="Z24" i="58"/>
  <c r="Z23" i="58"/>
  <c r="Z22" i="58"/>
  <c r="Z21" i="58"/>
  <c r="Z20" i="58"/>
  <c r="Z19" i="58"/>
  <c r="Z18" i="58"/>
  <c r="Z17" i="58"/>
  <c r="Z16" i="58"/>
  <c r="Z15" i="58"/>
  <c r="Z14" i="58"/>
  <c r="Z13" i="58"/>
  <c r="Z11" i="58"/>
  <c r="Z10" i="58"/>
  <c r="Z9" i="58"/>
  <c r="Z8" i="58"/>
  <c r="Z7" i="58"/>
  <c r="Z6" i="58"/>
  <c r="AA40" i="58"/>
  <c r="AA39" i="58"/>
  <c r="AA38" i="58"/>
  <c r="AA36" i="58"/>
  <c r="AA35" i="58"/>
  <c r="AA34" i="58"/>
  <c r="AA33" i="58"/>
  <c r="AA32" i="58"/>
  <c r="AA31" i="58"/>
  <c r="AA30" i="58"/>
  <c r="AA29" i="58"/>
  <c r="AA27" i="58"/>
  <c r="AA26" i="58"/>
  <c r="AA25" i="58"/>
  <c r="AA24" i="58"/>
  <c r="AA23" i="58"/>
  <c r="AA22" i="58"/>
  <c r="AA21" i="58"/>
  <c r="AA20" i="58"/>
  <c r="AA19" i="58"/>
  <c r="AA18" i="58"/>
  <c r="AA17" i="58"/>
  <c r="AA16" i="58"/>
  <c r="AA15" i="58"/>
  <c r="AA14" i="58"/>
  <c r="AA13" i="58"/>
  <c r="AA11" i="58"/>
  <c r="AA10" i="58"/>
  <c r="AA9" i="58"/>
  <c r="AA8" i="58"/>
  <c r="AA7" i="58"/>
  <c r="AA6" i="58"/>
  <c r="G37" i="58"/>
  <c r="F37" i="58"/>
  <c r="G28" i="58"/>
  <c r="F28" i="58"/>
  <c r="G12" i="58"/>
  <c r="F12" i="58"/>
  <c r="I38" i="55"/>
  <c r="M38" i="55" s="1"/>
  <c r="I39" i="55"/>
  <c r="I8" i="55"/>
  <c r="M8" i="55" s="1"/>
  <c r="I9" i="55"/>
  <c r="I21" i="55"/>
  <c r="M21" i="55" s="1"/>
  <c r="I22" i="55"/>
  <c r="M22" i="55" s="1"/>
  <c r="I23" i="55"/>
  <c r="M23" i="55" s="1"/>
  <c r="I27" i="55"/>
  <c r="M27" i="55" s="1"/>
  <c r="I28" i="55"/>
  <c r="M28" i="55" s="1"/>
  <c r="I29" i="55"/>
  <c r="I30" i="55"/>
  <c r="I31" i="55"/>
  <c r="M31" i="55" s="1"/>
  <c r="I41" i="55"/>
  <c r="M41" i="55" s="1"/>
  <c r="I40" i="55"/>
  <c r="I45" i="55"/>
  <c r="I48" i="55" s="1"/>
  <c r="I49" i="55"/>
  <c r="I55" i="55" s="1"/>
  <c r="M55" i="55" s="1"/>
  <c r="I56" i="55"/>
  <c r="I62" i="55" s="1"/>
  <c r="I63" i="55"/>
  <c r="I68" i="55" s="1"/>
  <c r="M68" i="55" s="1"/>
  <c r="I69" i="55"/>
  <c r="I70" i="55" s="1"/>
  <c r="I74" i="55" s="1"/>
  <c r="I82" i="55"/>
  <c r="I5" i="55"/>
  <c r="AA13" i="55" s="1"/>
  <c r="I32" i="55"/>
  <c r="J38" i="55"/>
  <c r="J39" i="55"/>
  <c r="J5" i="55"/>
  <c r="H38" i="55"/>
  <c r="H39" i="55"/>
  <c r="H5" i="55"/>
  <c r="Z73" i="55" s="1"/>
  <c r="G38" i="55"/>
  <c r="G39" i="55"/>
  <c r="G5" i="55"/>
  <c r="Y81" i="55" s="1"/>
  <c r="F38" i="55"/>
  <c r="F39" i="55"/>
  <c r="F5" i="55"/>
  <c r="X10" i="55" s="1"/>
  <c r="M81" i="55"/>
  <c r="M10" i="55"/>
  <c r="M11" i="55"/>
  <c r="M12" i="55"/>
  <c r="M13" i="55"/>
  <c r="M14" i="55"/>
  <c r="M15" i="55"/>
  <c r="M16" i="55"/>
  <c r="M17" i="55"/>
  <c r="M18" i="55"/>
  <c r="M33" i="55"/>
  <c r="M34" i="55"/>
  <c r="M35" i="55"/>
  <c r="M36" i="55"/>
  <c r="M42" i="55"/>
  <c r="M46" i="55"/>
  <c r="M47" i="55"/>
  <c r="M50" i="55"/>
  <c r="M51" i="55"/>
  <c r="M52" i="55"/>
  <c r="M53" i="55"/>
  <c r="M54" i="55"/>
  <c r="M64" i="55"/>
  <c r="M65" i="55"/>
  <c r="M66" i="55"/>
  <c r="M67" i="55"/>
  <c r="M71" i="55"/>
  <c r="M72" i="55"/>
  <c r="M73" i="55"/>
  <c r="M76" i="55"/>
  <c r="M77" i="55"/>
  <c r="M78" i="55"/>
  <c r="I79" i="55"/>
  <c r="J21" i="55"/>
  <c r="J22" i="55"/>
  <c r="J23" i="55"/>
  <c r="H21" i="55"/>
  <c r="H22" i="55"/>
  <c r="H23" i="55"/>
  <c r="G21" i="55"/>
  <c r="G22" i="55"/>
  <c r="G23" i="55"/>
  <c r="F21" i="55"/>
  <c r="F22" i="55"/>
  <c r="F23" i="55"/>
  <c r="J26" i="55"/>
  <c r="J32" i="55"/>
  <c r="AB32" i="55" s="1"/>
  <c r="J40" i="55"/>
  <c r="H26" i="55"/>
  <c r="H32" i="55"/>
  <c r="H40" i="55"/>
  <c r="G26" i="55"/>
  <c r="G32" i="55"/>
  <c r="G40" i="55"/>
  <c r="F26" i="55"/>
  <c r="F32" i="55"/>
  <c r="F40" i="55"/>
  <c r="J75" i="55"/>
  <c r="J79" i="55" s="1"/>
  <c r="J45" i="55"/>
  <c r="J49" i="55"/>
  <c r="J56" i="55"/>
  <c r="J63" i="55"/>
  <c r="H69" i="55"/>
  <c r="H45" i="55"/>
  <c r="H48" i="55" s="1"/>
  <c r="H49" i="55"/>
  <c r="H56" i="55"/>
  <c r="H63" i="55"/>
  <c r="G69" i="55"/>
  <c r="G70" i="55" s="1"/>
  <c r="G45" i="55"/>
  <c r="G49" i="55"/>
  <c r="G55" i="55" s="1"/>
  <c r="G56" i="55"/>
  <c r="G63" i="55"/>
  <c r="G68" i="55" s="1"/>
  <c r="F69" i="55"/>
  <c r="F45" i="55"/>
  <c r="F48" i="55" s="1"/>
  <c r="F49" i="55"/>
  <c r="F56" i="55"/>
  <c r="F63" i="55"/>
  <c r="F68" i="55" s="1"/>
  <c r="E80" i="55"/>
  <c r="E9" i="55"/>
  <c r="E20" i="55"/>
  <c r="E26" i="55"/>
  <c r="E32" i="55"/>
  <c r="E37" i="55"/>
  <c r="E40" i="55"/>
  <c r="E45" i="55"/>
  <c r="E49" i="55"/>
  <c r="E56" i="55"/>
  <c r="E63" i="55"/>
  <c r="E70" i="55"/>
  <c r="E75" i="55"/>
  <c r="J8" i="55"/>
  <c r="J9" i="55"/>
  <c r="H8" i="55"/>
  <c r="H9" i="55"/>
  <c r="G8" i="55"/>
  <c r="G9" i="55"/>
  <c r="G19" i="55" s="1"/>
  <c r="F8" i="55"/>
  <c r="F9" i="55"/>
  <c r="C7" i="52"/>
  <c r="C6" i="52"/>
  <c r="K77" i="53"/>
  <c r="J77" i="53"/>
  <c r="K72" i="53"/>
  <c r="J72" i="53"/>
  <c r="K68" i="53"/>
  <c r="J68" i="53"/>
  <c r="K67" i="53"/>
  <c r="J67" i="53"/>
  <c r="J66" i="53"/>
  <c r="K66" i="53"/>
  <c r="K65" i="53"/>
  <c r="J65" i="53"/>
  <c r="J60" i="53"/>
  <c r="K60" i="53"/>
  <c r="J61" i="53"/>
  <c r="K61" i="53"/>
  <c r="J62" i="53"/>
  <c r="K62" i="53"/>
  <c r="K59" i="53"/>
  <c r="J59" i="53"/>
  <c r="K52" i="53"/>
  <c r="K53" i="53"/>
  <c r="K54" i="53"/>
  <c r="K55" i="53"/>
  <c r="K56" i="53"/>
  <c r="J53" i="53"/>
  <c r="J54" i="53"/>
  <c r="J55" i="53"/>
  <c r="J56" i="53"/>
  <c r="J52" i="53"/>
  <c r="J46" i="53"/>
  <c r="K46" i="53"/>
  <c r="J47" i="53"/>
  <c r="K47" i="53"/>
  <c r="J48" i="53"/>
  <c r="K48" i="53"/>
  <c r="J49" i="53"/>
  <c r="K49" i="53"/>
  <c r="K45" i="53"/>
  <c r="J45" i="53"/>
  <c r="K40" i="53"/>
  <c r="K41" i="53"/>
  <c r="K42" i="53"/>
  <c r="K43" i="53"/>
  <c r="J41" i="53"/>
  <c r="J42" i="53"/>
  <c r="J43" i="53"/>
  <c r="J40" i="53"/>
  <c r="J35" i="53"/>
  <c r="K35" i="53"/>
  <c r="K34" i="53"/>
  <c r="J34" i="53"/>
  <c r="J12" i="53"/>
  <c r="K12" i="53"/>
  <c r="J13" i="53"/>
  <c r="K13" i="53"/>
  <c r="J14" i="53"/>
  <c r="K14" i="53"/>
  <c r="J15" i="53"/>
  <c r="K15" i="53"/>
  <c r="J16" i="53"/>
  <c r="K16" i="53"/>
  <c r="J17" i="53"/>
  <c r="K17" i="53"/>
  <c r="J18" i="53"/>
  <c r="K18" i="53"/>
  <c r="J19" i="53"/>
  <c r="K19" i="53"/>
  <c r="K11" i="53"/>
  <c r="J11" i="53"/>
  <c r="I76" i="53"/>
  <c r="I5" i="53"/>
  <c r="U62" i="53" s="1"/>
  <c r="H76" i="53"/>
  <c r="H78" i="53" s="1"/>
  <c r="H5" i="53"/>
  <c r="T35" i="53" s="1"/>
  <c r="G76" i="53"/>
  <c r="G5" i="53"/>
  <c r="S13" i="53" s="1"/>
  <c r="F76" i="53"/>
  <c r="F5" i="53"/>
  <c r="R40" i="53" s="1"/>
  <c r="O77" i="53"/>
  <c r="N77" i="53"/>
  <c r="M77" i="53"/>
  <c r="E33" i="53"/>
  <c r="E29" i="53" s="1"/>
  <c r="E70" i="53"/>
  <c r="E39" i="53"/>
  <c r="E44" i="53"/>
  <c r="E51" i="53"/>
  <c r="E58" i="53"/>
  <c r="E64" i="53"/>
  <c r="E10" i="53"/>
  <c r="E21" i="53"/>
  <c r="I70" i="53"/>
  <c r="I71" i="53"/>
  <c r="H70" i="53"/>
  <c r="H71" i="53"/>
  <c r="G70" i="53"/>
  <c r="G71" i="53"/>
  <c r="F70" i="53"/>
  <c r="F71" i="53"/>
  <c r="I64" i="53"/>
  <c r="H64" i="53"/>
  <c r="H69" i="53" s="1"/>
  <c r="G64" i="53"/>
  <c r="F64" i="53"/>
  <c r="F69" i="53" s="1"/>
  <c r="I58" i="53"/>
  <c r="H58" i="53"/>
  <c r="H63" i="53" s="1"/>
  <c r="G58" i="53"/>
  <c r="F58" i="53"/>
  <c r="I51" i="53"/>
  <c r="I57" i="53" s="1"/>
  <c r="H51" i="53"/>
  <c r="G51" i="53"/>
  <c r="F51" i="53"/>
  <c r="F57" i="53" s="1"/>
  <c r="R57" i="53" s="1"/>
  <c r="F44" i="53"/>
  <c r="F50" i="53" s="1"/>
  <c r="G44" i="53"/>
  <c r="H44" i="53"/>
  <c r="I44" i="53"/>
  <c r="F10" i="53"/>
  <c r="F20" i="53" s="1"/>
  <c r="G10" i="53"/>
  <c r="H10" i="53"/>
  <c r="I10" i="53"/>
  <c r="I20" i="53" s="1"/>
  <c r="J10" i="53"/>
  <c r="J58" i="53"/>
  <c r="J71" i="53"/>
  <c r="M45" i="53"/>
  <c r="N45" i="53"/>
  <c r="O45" i="53"/>
  <c r="M46" i="53"/>
  <c r="N46" i="53"/>
  <c r="O46" i="53"/>
  <c r="M49" i="53"/>
  <c r="N49" i="53"/>
  <c r="O49" i="53"/>
  <c r="M48" i="53"/>
  <c r="N48" i="53"/>
  <c r="O48" i="53"/>
  <c r="M47" i="53"/>
  <c r="N47" i="53"/>
  <c r="O47" i="53"/>
  <c r="M52" i="53"/>
  <c r="N52" i="53"/>
  <c r="O52" i="53"/>
  <c r="M53" i="53"/>
  <c r="N53" i="53"/>
  <c r="O53" i="53"/>
  <c r="M56" i="53"/>
  <c r="N56" i="53"/>
  <c r="O56" i="53"/>
  <c r="M55" i="53"/>
  <c r="N55" i="53"/>
  <c r="O55" i="53"/>
  <c r="M54" i="53"/>
  <c r="N54" i="53"/>
  <c r="O54" i="53"/>
  <c r="M60" i="53"/>
  <c r="N60" i="53"/>
  <c r="O60" i="53"/>
  <c r="M59" i="53"/>
  <c r="N59" i="53"/>
  <c r="O59" i="53"/>
  <c r="M62" i="53"/>
  <c r="N62" i="53"/>
  <c r="O62" i="53"/>
  <c r="M61" i="53"/>
  <c r="N61" i="53"/>
  <c r="O61" i="53"/>
  <c r="M65" i="53"/>
  <c r="N65" i="53"/>
  <c r="O65" i="53"/>
  <c r="M66" i="53"/>
  <c r="N66" i="53"/>
  <c r="O66" i="53"/>
  <c r="M67" i="53"/>
  <c r="N67" i="53"/>
  <c r="O67" i="53"/>
  <c r="M68" i="53"/>
  <c r="N68" i="53"/>
  <c r="O68" i="53"/>
  <c r="M72" i="53"/>
  <c r="N72" i="53"/>
  <c r="O72" i="53"/>
  <c r="M40" i="53"/>
  <c r="N40" i="53"/>
  <c r="O40" i="53"/>
  <c r="M41" i="53"/>
  <c r="N41" i="53"/>
  <c r="O41" i="53"/>
  <c r="M43" i="53"/>
  <c r="N43" i="53"/>
  <c r="O43" i="53"/>
  <c r="M42" i="53"/>
  <c r="N42" i="53"/>
  <c r="O42" i="53"/>
  <c r="M34" i="53"/>
  <c r="N34" i="53"/>
  <c r="O34" i="53"/>
  <c r="M35" i="53"/>
  <c r="N35" i="53"/>
  <c r="O35" i="53"/>
  <c r="M11" i="53"/>
  <c r="N11" i="53"/>
  <c r="O11" i="53"/>
  <c r="M12" i="53"/>
  <c r="N12" i="53"/>
  <c r="O12" i="53"/>
  <c r="M13" i="53"/>
  <c r="N13" i="53"/>
  <c r="O13" i="53"/>
  <c r="M14" i="53"/>
  <c r="N14" i="53"/>
  <c r="O14" i="53"/>
  <c r="M15" i="53"/>
  <c r="N15" i="53"/>
  <c r="O15" i="53"/>
  <c r="M16" i="53"/>
  <c r="N16" i="53"/>
  <c r="O16" i="53"/>
  <c r="M17" i="53"/>
  <c r="N17" i="53"/>
  <c r="O17" i="53"/>
  <c r="M18" i="53"/>
  <c r="N18" i="53"/>
  <c r="O18" i="53"/>
  <c r="M19" i="53"/>
  <c r="N19" i="53"/>
  <c r="O19" i="53"/>
  <c r="J38" i="53"/>
  <c r="J32" i="53"/>
  <c r="J28" i="53"/>
  <c r="J24" i="53"/>
  <c r="I74" i="53"/>
  <c r="H74" i="53"/>
  <c r="G74" i="53"/>
  <c r="F74" i="53"/>
  <c r="I39" i="53"/>
  <c r="H39" i="53"/>
  <c r="G39" i="53"/>
  <c r="F39" i="53"/>
  <c r="I38" i="53"/>
  <c r="G38" i="53"/>
  <c r="F38" i="53"/>
  <c r="I36" i="53"/>
  <c r="H36" i="53"/>
  <c r="G36" i="53"/>
  <c r="F36" i="53"/>
  <c r="I33" i="53"/>
  <c r="H33" i="53"/>
  <c r="G33" i="53"/>
  <c r="F33" i="53"/>
  <c r="I32" i="53"/>
  <c r="H32" i="53"/>
  <c r="G32" i="53"/>
  <c r="F32" i="53"/>
  <c r="I31" i="53"/>
  <c r="H31" i="53"/>
  <c r="G31" i="53"/>
  <c r="F31" i="53"/>
  <c r="I30" i="53"/>
  <c r="H30" i="53"/>
  <c r="G30" i="53"/>
  <c r="F30" i="53"/>
  <c r="I29" i="53"/>
  <c r="H29" i="53"/>
  <c r="G29" i="53"/>
  <c r="F29" i="53"/>
  <c r="I28" i="53"/>
  <c r="G28" i="53"/>
  <c r="F28" i="53"/>
  <c r="I26" i="53"/>
  <c r="H26" i="53"/>
  <c r="G26" i="53"/>
  <c r="F26" i="53"/>
  <c r="I25" i="53"/>
  <c r="H25" i="53"/>
  <c r="G25" i="53"/>
  <c r="F25" i="53"/>
  <c r="I24" i="53"/>
  <c r="H24" i="53"/>
  <c r="G24" i="53"/>
  <c r="F24" i="53"/>
  <c r="I23" i="53"/>
  <c r="H23" i="53"/>
  <c r="G23" i="53"/>
  <c r="F23" i="53"/>
  <c r="I22" i="53"/>
  <c r="H22" i="53"/>
  <c r="G22" i="53"/>
  <c r="F22" i="53"/>
  <c r="H21" i="53"/>
  <c r="G21" i="53"/>
  <c r="F21" i="53"/>
  <c r="I9" i="53"/>
  <c r="H9" i="53"/>
  <c r="G9" i="53"/>
  <c r="F9" i="53"/>
  <c r="I8" i="53"/>
  <c r="G8" i="53"/>
  <c r="F8" i="53"/>
  <c r="G7" i="53"/>
  <c r="F7" i="53"/>
  <c r="H38" i="53"/>
  <c r="H28" i="53"/>
  <c r="H8" i="53"/>
  <c r="H7" i="53"/>
  <c r="M57" i="55"/>
  <c r="M58" i="55"/>
  <c r="M59" i="55"/>
  <c r="M60" i="55"/>
  <c r="M61" i="55"/>
  <c r="L79" i="55"/>
  <c r="H79" i="55"/>
  <c r="G79" i="55"/>
  <c r="F79" i="55"/>
  <c r="K79" i="55"/>
  <c r="T75" i="55"/>
  <c r="R75" i="55"/>
  <c r="Q75" i="55"/>
  <c r="P75" i="55"/>
  <c r="T78" i="55"/>
  <c r="R78" i="55"/>
  <c r="Q78" i="55"/>
  <c r="P78" i="55"/>
  <c r="T77" i="55"/>
  <c r="R77" i="55"/>
  <c r="Q77" i="55"/>
  <c r="P77" i="55"/>
  <c r="T76" i="55"/>
  <c r="R76" i="55"/>
  <c r="Q76" i="55"/>
  <c r="P76" i="55"/>
  <c r="P10" i="55"/>
  <c r="Q10" i="55"/>
  <c r="R10" i="55"/>
  <c r="T10" i="55"/>
  <c r="P11" i="55"/>
  <c r="Q11" i="55"/>
  <c r="R11" i="55"/>
  <c r="T11" i="55"/>
  <c r="P12" i="55"/>
  <c r="Q12" i="55"/>
  <c r="R12" i="55"/>
  <c r="T12" i="55"/>
  <c r="P13" i="55"/>
  <c r="Q13" i="55"/>
  <c r="R13" i="55"/>
  <c r="T13" i="55"/>
  <c r="P14" i="55"/>
  <c r="Q14" i="55"/>
  <c r="R14" i="55"/>
  <c r="T14" i="55"/>
  <c r="P15" i="55"/>
  <c r="Q15" i="55"/>
  <c r="R15" i="55"/>
  <c r="T15" i="55"/>
  <c r="P16" i="55"/>
  <c r="Q16" i="55"/>
  <c r="R16" i="55"/>
  <c r="T16" i="55"/>
  <c r="P17" i="55"/>
  <c r="Q17" i="55"/>
  <c r="R17" i="55"/>
  <c r="T17" i="55"/>
  <c r="P18" i="55"/>
  <c r="Q18" i="55"/>
  <c r="R18" i="55"/>
  <c r="T18" i="55"/>
  <c r="F27" i="55"/>
  <c r="G27" i="55"/>
  <c r="H27" i="55"/>
  <c r="F28" i="55"/>
  <c r="G28" i="55"/>
  <c r="H28" i="55"/>
  <c r="F29" i="55"/>
  <c r="G29" i="55"/>
  <c r="H29" i="55"/>
  <c r="K29" i="55"/>
  <c r="F30" i="55"/>
  <c r="G30" i="55"/>
  <c r="H30" i="55"/>
  <c r="F31" i="55"/>
  <c r="G31" i="55"/>
  <c r="H31" i="55"/>
  <c r="P46" i="55"/>
  <c r="Q46" i="55"/>
  <c r="R46" i="55"/>
  <c r="T46" i="55"/>
  <c r="P47" i="55"/>
  <c r="Q47" i="55"/>
  <c r="R47" i="55"/>
  <c r="T47" i="55"/>
  <c r="F82" i="55"/>
  <c r="G82" i="55"/>
  <c r="H82" i="55"/>
  <c r="J82" i="55"/>
  <c r="P33" i="55"/>
  <c r="Q33" i="55"/>
  <c r="R33" i="55"/>
  <c r="T33" i="55"/>
  <c r="P34" i="55"/>
  <c r="Q34" i="55"/>
  <c r="R34" i="55"/>
  <c r="T34" i="55"/>
  <c r="P35" i="55"/>
  <c r="Q35" i="55"/>
  <c r="R35" i="55"/>
  <c r="T35" i="55"/>
  <c r="P36" i="55"/>
  <c r="Q36" i="55"/>
  <c r="R36" i="55"/>
  <c r="T36" i="55"/>
  <c r="P50" i="55"/>
  <c r="Q50" i="55"/>
  <c r="R50" i="55"/>
  <c r="T50" i="55"/>
  <c r="P51" i="55"/>
  <c r="Q51" i="55"/>
  <c r="R51" i="55"/>
  <c r="T51" i="55"/>
  <c r="P52" i="55"/>
  <c r="Q52" i="55"/>
  <c r="R52" i="55"/>
  <c r="T52" i="55"/>
  <c r="P53" i="55"/>
  <c r="Q53" i="55"/>
  <c r="R53" i="55"/>
  <c r="T53" i="55"/>
  <c r="P54" i="55"/>
  <c r="Q54" i="55"/>
  <c r="R54" i="55"/>
  <c r="T54" i="55"/>
  <c r="P57" i="55"/>
  <c r="Q57" i="55"/>
  <c r="R57" i="55"/>
  <c r="T57" i="55"/>
  <c r="P58" i="55"/>
  <c r="Q58" i="55"/>
  <c r="R58" i="55"/>
  <c r="T58" i="55"/>
  <c r="P59" i="55"/>
  <c r="Q59" i="55"/>
  <c r="R59" i="55"/>
  <c r="T59" i="55"/>
  <c r="P60" i="55"/>
  <c r="Q60" i="55"/>
  <c r="R60" i="55"/>
  <c r="T60" i="55"/>
  <c r="P61" i="55"/>
  <c r="Q61" i="55"/>
  <c r="R61" i="55"/>
  <c r="T61" i="55"/>
  <c r="P64" i="55"/>
  <c r="Q64" i="55"/>
  <c r="R64" i="55"/>
  <c r="T64" i="55"/>
  <c r="P65" i="55"/>
  <c r="Q65" i="55"/>
  <c r="R65" i="55"/>
  <c r="T65" i="55"/>
  <c r="P66" i="55"/>
  <c r="Q66" i="55"/>
  <c r="R66" i="55"/>
  <c r="T66" i="55"/>
  <c r="P67" i="55"/>
  <c r="Q67" i="55"/>
  <c r="R67" i="55"/>
  <c r="T67" i="55"/>
  <c r="J69" i="55"/>
  <c r="P71" i="55"/>
  <c r="Q71" i="55"/>
  <c r="R71" i="55"/>
  <c r="T71" i="55"/>
  <c r="P72" i="55"/>
  <c r="Q72" i="55"/>
  <c r="R72" i="55"/>
  <c r="T72" i="55"/>
  <c r="P73" i="55"/>
  <c r="Q73" i="55"/>
  <c r="R73" i="55"/>
  <c r="T73" i="55"/>
  <c r="F41" i="55"/>
  <c r="G41" i="55"/>
  <c r="H41" i="55"/>
  <c r="J41" i="55"/>
  <c r="K41" i="55"/>
  <c r="P42" i="55"/>
  <c r="Q42" i="55"/>
  <c r="R42" i="55"/>
  <c r="T42" i="55"/>
  <c r="P81" i="55"/>
  <c r="Q81" i="55"/>
  <c r="R81" i="55"/>
  <c r="T81" i="55"/>
  <c r="I26" i="55"/>
  <c r="I21" i="53"/>
  <c r="I7" i="53"/>
  <c r="F6" i="58"/>
  <c r="AI6" i="58" s="1"/>
  <c r="F27" i="58"/>
  <c r="AI27" i="58" s="1"/>
  <c r="F9" i="58"/>
  <c r="AI9" i="58" s="1"/>
  <c r="G24" i="58"/>
  <c r="AJ24" i="58" s="1"/>
  <c r="F29" i="58"/>
  <c r="AI29" i="58" s="1"/>
  <c r="F24" i="58"/>
  <c r="AI24" i="58" s="1"/>
  <c r="F33" i="58"/>
  <c r="AI33" i="58" s="1"/>
  <c r="F31" i="58"/>
  <c r="AI31" i="58" s="1"/>
  <c r="F30" i="58"/>
  <c r="AI30" i="58" s="1"/>
  <c r="G33" i="58"/>
  <c r="AJ33" i="58" s="1"/>
  <c r="G30" i="58"/>
  <c r="AJ30" i="58" s="1"/>
  <c r="F20" i="58"/>
  <c r="AI20" i="58" s="1"/>
  <c r="G11" i="58"/>
  <c r="AJ11" i="58" s="1"/>
  <c r="F10" i="58"/>
  <c r="G31" i="58"/>
  <c r="AJ31" i="58" s="1"/>
  <c r="F32" i="58"/>
  <c r="AI32" i="58" s="1"/>
  <c r="G22" i="58"/>
  <c r="AJ22" i="58" s="1"/>
  <c r="F11" i="58"/>
  <c r="AI11" i="58" s="1"/>
  <c r="G36" i="58"/>
  <c r="AJ36" i="58" s="1"/>
  <c r="G32" i="58"/>
  <c r="AJ32" i="58" s="1"/>
  <c r="F16" i="58"/>
  <c r="G26" i="58"/>
  <c r="AJ26" i="58" s="1"/>
  <c r="F25" i="58"/>
  <c r="AI25" i="58" s="1"/>
  <c r="F15" i="58"/>
  <c r="AI15" i="58" s="1"/>
  <c r="G9" i="58"/>
  <c r="F36" i="58"/>
  <c r="G10" i="58"/>
  <c r="AJ10" i="58" s="1"/>
  <c r="G20" i="58"/>
  <c r="AJ20" i="58" s="1"/>
  <c r="F18" i="58"/>
  <c r="AI18" i="58" s="1"/>
  <c r="F17" i="58"/>
  <c r="AI17" i="58" s="1"/>
  <c r="F23" i="58"/>
  <c r="AI23" i="58" s="1"/>
  <c r="G21" i="58"/>
  <c r="AJ21" i="58" s="1"/>
  <c r="G18" i="58"/>
  <c r="G6" i="58"/>
  <c r="G14" i="58"/>
  <c r="F8" i="58"/>
  <c r="AI8" i="58" s="1"/>
  <c r="G8" i="58"/>
  <c r="F14" i="58"/>
  <c r="AI14" i="58" s="1"/>
  <c r="G29" i="58"/>
  <c r="AJ29" i="58" s="1"/>
  <c r="K82" i="55" l="1"/>
  <c r="J36" i="53"/>
  <c r="P42" i="53"/>
  <c r="P43" i="53"/>
  <c r="J63" i="53"/>
  <c r="P40" i="53"/>
  <c r="P79" i="55"/>
  <c r="C10" i="52"/>
  <c r="P54" i="53"/>
  <c r="P67" i="53"/>
  <c r="P46" i="53"/>
  <c r="P61" i="53"/>
  <c r="P65" i="53"/>
  <c r="P16" i="53"/>
  <c r="E25" i="55"/>
  <c r="E24" i="55" s="1"/>
  <c r="Z81" i="55"/>
  <c r="J51" i="53"/>
  <c r="J57" i="53" s="1"/>
  <c r="K56" i="55"/>
  <c r="K62" i="55" s="1"/>
  <c r="J23" i="53"/>
  <c r="K28" i="55"/>
  <c r="R26" i="55"/>
  <c r="R8" i="55"/>
  <c r="X41" i="55"/>
  <c r="P34" i="53"/>
  <c r="J76" i="53"/>
  <c r="J78" i="53" s="1"/>
  <c r="K40" i="55"/>
  <c r="K43" i="55" s="1"/>
  <c r="J70" i="53"/>
  <c r="J73" i="53" s="1"/>
  <c r="J31" i="53"/>
  <c r="K22" i="55"/>
  <c r="J9" i="53"/>
  <c r="K21" i="55"/>
  <c r="X79" i="55"/>
  <c r="Z35" i="55"/>
  <c r="X17" i="55"/>
  <c r="Y17" i="55"/>
  <c r="Y15" i="55"/>
  <c r="R8" i="53"/>
  <c r="T24" i="53"/>
  <c r="Z32" i="55"/>
  <c r="S22" i="55"/>
  <c r="X8" i="55"/>
  <c r="X75" i="55"/>
  <c r="Y63" i="55"/>
  <c r="X49" i="55"/>
  <c r="Y56" i="55"/>
  <c r="X26" i="55"/>
  <c r="S59" i="53"/>
  <c r="X42" i="55"/>
  <c r="X12" i="55"/>
  <c r="U22" i="53"/>
  <c r="U23" i="53"/>
  <c r="U24" i="53"/>
  <c r="S74" i="53"/>
  <c r="U20" i="53"/>
  <c r="U44" i="53"/>
  <c r="P18" i="53"/>
  <c r="P13" i="53"/>
  <c r="T79" i="55"/>
  <c r="P12" i="53"/>
  <c r="P49" i="53"/>
  <c r="P62" i="53"/>
  <c r="P68" i="53"/>
  <c r="J64" i="53"/>
  <c r="J69" i="53" s="1"/>
  <c r="K69" i="55"/>
  <c r="K70" i="55" s="1"/>
  <c r="K74" i="55" s="1"/>
  <c r="J44" i="53"/>
  <c r="J50" i="53" s="1"/>
  <c r="K39" i="55"/>
  <c r="J26" i="53"/>
  <c r="J22" i="53"/>
  <c r="J8" i="53"/>
  <c r="K8" i="55"/>
  <c r="K38" i="55"/>
  <c r="K32" i="55"/>
  <c r="K45" i="55"/>
  <c r="K48" i="55" s="1"/>
  <c r="J29" i="53"/>
  <c r="K30" i="55"/>
  <c r="K26" i="55"/>
  <c r="J7" i="53"/>
  <c r="K5" i="55"/>
  <c r="K63" i="55"/>
  <c r="K68" i="55" s="1"/>
  <c r="K23" i="55"/>
  <c r="K9" i="55"/>
  <c r="K19" i="55" s="1"/>
  <c r="M32" i="55"/>
  <c r="U32" i="55" s="1"/>
  <c r="AB45" i="55"/>
  <c r="Z56" i="55"/>
  <c r="P38" i="55"/>
  <c r="S68" i="53"/>
  <c r="Z82" i="55"/>
  <c r="Z65" i="55"/>
  <c r="Z42" i="55"/>
  <c r="S17" i="53"/>
  <c r="Z9" i="55"/>
  <c r="AB56" i="55"/>
  <c r="U16" i="53"/>
  <c r="S26" i="55"/>
  <c r="H62" i="55"/>
  <c r="Z62" i="55" s="1"/>
  <c r="AB5" i="55"/>
  <c r="U67" i="53"/>
  <c r="U40" i="53"/>
  <c r="X14" i="55"/>
  <c r="X52" i="55"/>
  <c r="S42" i="53"/>
  <c r="AB8" i="55"/>
  <c r="P45" i="55"/>
  <c r="Q49" i="55"/>
  <c r="S56" i="55"/>
  <c r="X23" i="55"/>
  <c r="H20" i="55"/>
  <c r="Z20" i="55" s="1"/>
  <c r="AB39" i="55"/>
  <c r="S9" i="55"/>
  <c r="U13" i="53"/>
  <c r="X82" i="55"/>
  <c r="R56" i="55"/>
  <c r="S15" i="53"/>
  <c r="U60" i="53"/>
  <c r="X11" i="55"/>
  <c r="X65" i="55"/>
  <c r="X50" i="55"/>
  <c r="X60" i="55"/>
  <c r="AA17" i="55"/>
  <c r="R31" i="55"/>
  <c r="Z58" i="55"/>
  <c r="Z67" i="55"/>
  <c r="X63" i="55"/>
  <c r="AB63" i="55"/>
  <c r="AB75" i="55"/>
  <c r="U51" i="53"/>
  <c r="Q21" i="55"/>
  <c r="R52" i="53"/>
  <c r="M8" i="53"/>
  <c r="P35" i="53"/>
  <c r="Z69" i="55"/>
  <c r="P40" i="55"/>
  <c r="F20" i="55"/>
  <c r="X20" i="55" s="1"/>
  <c r="Z21" i="55"/>
  <c r="Z12" i="55"/>
  <c r="Z50" i="55"/>
  <c r="Z77" i="55"/>
  <c r="AA73" i="55"/>
  <c r="M56" i="55"/>
  <c r="M62" i="55" s="1"/>
  <c r="U62" i="55" s="1"/>
  <c r="Z51" i="55"/>
  <c r="AA75" i="55"/>
  <c r="G48" i="55"/>
  <c r="Q48" i="55" s="1"/>
  <c r="Z36" i="55"/>
  <c r="N7" i="53"/>
  <c r="R22" i="53"/>
  <c r="P72" i="53"/>
  <c r="G37" i="55"/>
  <c r="Y37" i="55" s="1"/>
  <c r="Y69" i="55"/>
  <c r="U35" i="53"/>
  <c r="U55" i="53"/>
  <c r="S45" i="53"/>
  <c r="U68" i="53"/>
  <c r="U77" i="53"/>
  <c r="U34" i="53"/>
  <c r="Y70" i="55"/>
  <c r="Y33" i="55"/>
  <c r="Y26" i="55"/>
  <c r="S54" i="53"/>
  <c r="Z76" i="55"/>
  <c r="Z13" i="55"/>
  <c r="S72" i="53"/>
  <c r="Z78" i="55"/>
  <c r="U72" i="53"/>
  <c r="U39" i="53"/>
  <c r="S62" i="53"/>
  <c r="Z18" i="55"/>
  <c r="Z23" i="55"/>
  <c r="U42" i="53"/>
  <c r="O21" i="53"/>
  <c r="S60" i="53"/>
  <c r="G43" i="55"/>
  <c r="Y43" i="55" s="1"/>
  <c r="Z40" i="55"/>
  <c r="Y23" i="55"/>
  <c r="Q22" i="55"/>
  <c r="J20" i="55"/>
  <c r="AB20" i="55" s="1"/>
  <c r="S77" i="53"/>
  <c r="U12" i="53"/>
  <c r="S52" i="53"/>
  <c r="U15" i="53"/>
  <c r="Y16" i="55"/>
  <c r="Y68" i="55"/>
  <c r="Y14" i="55"/>
  <c r="Y42" i="55"/>
  <c r="Z45" i="55"/>
  <c r="Z15" i="55"/>
  <c r="Z71" i="55"/>
  <c r="Z31" i="55"/>
  <c r="U41" i="53"/>
  <c r="Z17" i="55"/>
  <c r="U66" i="53"/>
  <c r="S66" i="53"/>
  <c r="U65" i="53"/>
  <c r="S43" i="53"/>
  <c r="S29" i="53"/>
  <c r="U8" i="53"/>
  <c r="U9" i="53"/>
  <c r="S30" i="53"/>
  <c r="M31" i="53"/>
  <c r="M33" i="53"/>
  <c r="S36" i="53"/>
  <c r="N10" i="53"/>
  <c r="M70" i="53"/>
  <c r="N76" i="53"/>
  <c r="P32" i="55"/>
  <c r="Q38" i="55"/>
  <c r="R32" i="55"/>
  <c r="K31" i="55"/>
  <c r="K27" i="55"/>
  <c r="K49" i="55"/>
  <c r="K55" i="55" s="1"/>
  <c r="J33" i="53"/>
  <c r="J39" i="53"/>
  <c r="J5" i="53"/>
  <c r="Z22" i="55"/>
  <c r="S32" i="55"/>
  <c r="X47" i="55"/>
  <c r="X61" i="55"/>
  <c r="X78" i="55"/>
  <c r="X35" i="55"/>
  <c r="F73" i="53"/>
  <c r="R73" i="53" s="1"/>
  <c r="P26" i="55"/>
  <c r="H37" i="55"/>
  <c r="Y76" i="55"/>
  <c r="X45" i="55"/>
  <c r="X40" i="55"/>
  <c r="I50" i="53"/>
  <c r="U50" i="53" s="1"/>
  <c r="S35" i="53"/>
  <c r="S65" i="53"/>
  <c r="J25" i="55"/>
  <c r="S56" i="53"/>
  <c r="S14" i="53"/>
  <c r="U18" i="53"/>
  <c r="U45" i="53"/>
  <c r="S23" i="53"/>
  <c r="U56" i="53"/>
  <c r="S41" i="53"/>
  <c r="S67" i="53"/>
  <c r="S16" i="53"/>
  <c r="S55" i="53"/>
  <c r="U46" i="53"/>
  <c r="U59" i="53"/>
  <c r="U47" i="53"/>
  <c r="U43" i="53"/>
  <c r="X73" i="55"/>
  <c r="X54" i="55"/>
  <c r="X64" i="55"/>
  <c r="I25" i="55"/>
  <c r="AA25" i="55" s="1"/>
  <c r="X16" i="55"/>
  <c r="X46" i="55"/>
  <c r="U5" i="53"/>
  <c r="X13" i="55"/>
  <c r="X72" i="55"/>
  <c r="S48" i="53"/>
  <c r="X5" i="55"/>
  <c r="X34" i="55"/>
  <c r="X51" i="55"/>
  <c r="U7" i="53"/>
  <c r="S61" i="53"/>
  <c r="X31" i="55"/>
  <c r="X29" i="55"/>
  <c r="X27" i="55"/>
  <c r="M7" i="53"/>
  <c r="S26" i="53"/>
  <c r="N29" i="53"/>
  <c r="O38" i="53"/>
  <c r="U74" i="53"/>
  <c r="S10" i="53"/>
  <c r="S44" i="53"/>
  <c r="O71" i="53"/>
  <c r="Y19" i="55"/>
  <c r="X48" i="55"/>
  <c r="X39" i="55"/>
  <c r="R22" i="55"/>
  <c r="X81" i="55"/>
  <c r="X33" i="55"/>
  <c r="X67" i="55"/>
  <c r="X21" i="55"/>
  <c r="Y64" i="55"/>
  <c r="M36" i="53"/>
  <c r="O9" i="53"/>
  <c r="S70" i="53"/>
  <c r="S5" i="53"/>
  <c r="S8" i="53"/>
  <c r="S34" i="53"/>
  <c r="U48" i="53"/>
  <c r="U19" i="53"/>
  <c r="U10" i="53"/>
  <c r="S53" i="53"/>
  <c r="X28" i="55"/>
  <c r="F55" i="55"/>
  <c r="X55" i="55" s="1"/>
  <c r="U17" i="53"/>
  <c r="U53" i="53"/>
  <c r="U14" i="53"/>
  <c r="X71" i="55"/>
  <c r="X53" i="55"/>
  <c r="X66" i="55"/>
  <c r="Y38" i="55"/>
  <c r="Y9" i="55"/>
  <c r="X76" i="55"/>
  <c r="X59" i="55"/>
  <c r="X36" i="55"/>
  <c r="X77" i="55"/>
  <c r="X18" i="55"/>
  <c r="Y53" i="55"/>
  <c r="X58" i="55"/>
  <c r="X32" i="55"/>
  <c r="X57" i="55"/>
  <c r="X15" i="55"/>
  <c r="N9" i="53"/>
  <c r="N21" i="53"/>
  <c r="O23" i="53"/>
  <c r="U29" i="53"/>
  <c r="U30" i="53"/>
  <c r="U31" i="53"/>
  <c r="U32" i="53"/>
  <c r="U33" i="53"/>
  <c r="U36" i="53"/>
  <c r="U64" i="53"/>
  <c r="S23" i="55"/>
  <c r="X38" i="55"/>
  <c r="AA48" i="55"/>
  <c r="M48" i="55"/>
  <c r="M45" i="55" s="1"/>
  <c r="U45" i="55" s="1"/>
  <c r="S63" i="55"/>
  <c r="O32" i="53"/>
  <c r="O33" i="53"/>
  <c r="O51" i="53"/>
  <c r="AA22" i="55"/>
  <c r="S45" i="55"/>
  <c r="AA54" i="55"/>
  <c r="O7" i="53"/>
  <c r="AA47" i="55"/>
  <c r="AA53" i="55"/>
  <c r="AA14" i="55"/>
  <c r="O29" i="53"/>
  <c r="R27" i="55"/>
  <c r="R45" i="55"/>
  <c r="O39" i="53"/>
  <c r="R63" i="55"/>
  <c r="S21" i="55"/>
  <c r="H68" i="55"/>
  <c r="Q68" i="55" s="1"/>
  <c r="H70" i="55"/>
  <c r="H44" i="55" s="1"/>
  <c r="Z44" i="55" s="1"/>
  <c r="T55" i="53"/>
  <c r="T16" i="53"/>
  <c r="T17" i="53"/>
  <c r="Z38" i="55"/>
  <c r="Z54" i="55"/>
  <c r="Z53" i="55"/>
  <c r="Z66" i="55"/>
  <c r="Z33" i="55"/>
  <c r="Z47" i="55"/>
  <c r="Z75" i="55"/>
  <c r="Z10" i="55"/>
  <c r="Z8" i="55"/>
  <c r="Z34" i="55"/>
  <c r="Z59" i="55"/>
  <c r="Q5" i="55"/>
  <c r="H43" i="55"/>
  <c r="Z43" i="55" s="1"/>
  <c r="N33" i="53"/>
  <c r="N58" i="53"/>
  <c r="Z57" i="55"/>
  <c r="Q8" i="55"/>
  <c r="N51" i="53"/>
  <c r="Z14" i="55"/>
  <c r="Z60" i="55"/>
  <c r="Z16" i="55"/>
  <c r="Z72" i="55"/>
  <c r="Z5" i="55"/>
  <c r="Z11" i="55"/>
  <c r="Z52" i="55"/>
  <c r="Z61" i="55"/>
  <c r="Z64" i="55"/>
  <c r="Z46" i="55"/>
  <c r="Z30" i="55"/>
  <c r="Z29" i="55"/>
  <c r="Y78" i="55"/>
  <c r="Y49" i="55"/>
  <c r="Y75" i="55"/>
  <c r="Y35" i="55"/>
  <c r="Y71" i="55"/>
  <c r="Y72" i="55"/>
  <c r="Y51" i="55"/>
  <c r="Y52" i="55"/>
  <c r="Y54" i="55"/>
  <c r="Y10" i="55"/>
  <c r="Q69" i="55"/>
  <c r="G74" i="55"/>
  <c r="Y74" i="55" s="1"/>
  <c r="G78" i="53"/>
  <c r="S78" i="53" s="1"/>
  <c r="Y73" i="55"/>
  <c r="Y36" i="55"/>
  <c r="P5" i="55"/>
  <c r="Y34" i="55"/>
  <c r="Y40" i="55"/>
  <c r="Y66" i="55"/>
  <c r="Y46" i="55"/>
  <c r="Y31" i="55"/>
  <c r="Y11" i="55"/>
  <c r="Y59" i="55"/>
  <c r="Y13" i="55"/>
  <c r="M29" i="53"/>
  <c r="M30" i="53"/>
  <c r="Y18" i="55"/>
  <c r="Y5" i="55"/>
  <c r="Y67" i="55"/>
  <c r="Y65" i="55"/>
  <c r="Y12" i="55"/>
  <c r="Y47" i="55"/>
  <c r="Y79" i="55"/>
  <c r="Y50" i="55"/>
  <c r="Y60" i="55"/>
  <c r="Y58" i="55"/>
  <c r="Y61" i="55"/>
  <c r="Y77" i="55"/>
  <c r="N26" i="53"/>
  <c r="Y41" i="55"/>
  <c r="Y55" i="55"/>
  <c r="Y57" i="55"/>
  <c r="Y22" i="55"/>
  <c r="Y82" i="55"/>
  <c r="Y32" i="55"/>
  <c r="P49" i="55"/>
  <c r="F37" i="55"/>
  <c r="X37" i="55" s="1"/>
  <c r="P23" i="55"/>
  <c r="P31" i="55"/>
  <c r="P21" i="55"/>
  <c r="Y29" i="55"/>
  <c r="P29" i="55"/>
  <c r="U58" i="53"/>
  <c r="I63" i="53"/>
  <c r="O63" i="53" s="1"/>
  <c r="O58" i="53"/>
  <c r="G73" i="53"/>
  <c r="S73" i="53" s="1"/>
  <c r="N71" i="53"/>
  <c r="Q28" i="55"/>
  <c r="Z28" i="55"/>
  <c r="T22" i="53"/>
  <c r="O22" i="53"/>
  <c r="U28" i="53"/>
  <c r="O28" i="53"/>
  <c r="S24" i="53"/>
  <c r="M24" i="53"/>
  <c r="T30" i="53"/>
  <c r="N30" i="53"/>
  <c r="O31" i="53"/>
  <c r="T31" i="53"/>
  <c r="M10" i="53"/>
  <c r="G20" i="53"/>
  <c r="M20" i="53" s="1"/>
  <c r="M44" i="53"/>
  <c r="G50" i="53"/>
  <c r="T34" i="53"/>
  <c r="R66" i="53"/>
  <c r="T76" i="53"/>
  <c r="R21" i="53"/>
  <c r="T49" i="53"/>
  <c r="T25" i="53"/>
  <c r="T14" i="53"/>
  <c r="T41" i="53"/>
  <c r="R28" i="55"/>
  <c r="T33" i="53"/>
  <c r="T32" i="53"/>
  <c r="N23" i="53"/>
  <c r="R45" i="53"/>
  <c r="R30" i="53"/>
  <c r="R72" i="53"/>
  <c r="R20" i="53"/>
  <c r="T8" i="53"/>
  <c r="R9" i="53"/>
  <c r="N25" i="53"/>
  <c r="N28" i="53"/>
  <c r="N36" i="53"/>
  <c r="P41" i="53"/>
  <c r="P47" i="53"/>
  <c r="P56" i="53"/>
  <c r="S69" i="55"/>
  <c r="AB69" i="55"/>
  <c r="Q30" i="55"/>
  <c r="Y30" i="55"/>
  <c r="P28" i="55"/>
  <c r="Y28" i="55"/>
  <c r="R34" i="53"/>
  <c r="R11" i="53"/>
  <c r="R46" i="53"/>
  <c r="R71" i="53"/>
  <c r="R29" i="53"/>
  <c r="R31" i="53"/>
  <c r="R61" i="53"/>
  <c r="R64" i="53"/>
  <c r="R36" i="53"/>
  <c r="R16" i="53"/>
  <c r="T77" i="53"/>
  <c r="T46" i="53"/>
  <c r="T54" i="53"/>
  <c r="N5" i="53"/>
  <c r="T47" i="53"/>
  <c r="T62" i="53"/>
  <c r="T60" i="53"/>
  <c r="T11" i="53"/>
  <c r="T68" i="53"/>
  <c r="T52" i="53"/>
  <c r="T53" i="53"/>
  <c r="T56" i="53"/>
  <c r="T58" i="53"/>
  <c r="T45" i="53"/>
  <c r="T66" i="53"/>
  <c r="T13" i="53"/>
  <c r="T67" i="53"/>
  <c r="O5" i="53"/>
  <c r="T7" i="53"/>
  <c r="T61" i="53"/>
  <c r="T12" i="53"/>
  <c r="T48" i="53"/>
  <c r="T40" i="53"/>
  <c r="T18" i="53"/>
  <c r="T15" i="53"/>
  <c r="I78" i="53"/>
  <c r="U78" i="53" s="1"/>
  <c r="O76" i="53"/>
  <c r="U76" i="53"/>
  <c r="Z41" i="55"/>
  <c r="Q41" i="55"/>
  <c r="R41" i="55"/>
  <c r="N32" i="53"/>
  <c r="S32" i="53"/>
  <c r="M32" i="53"/>
  <c r="S38" i="53"/>
  <c r="N38" i="53"/>
  <c r="O74" i="53"/>
  <c r="T74" i="53"/>
  <c r="H50" i="53"/>
  <c r="O44" i="53"/>
  <c r="I69" i="53"/>
  <c r="U69" i="53" s="1"/>
  <c r="O64" i="53"/>
  <c r="U70" i="53"/>
  <c r="I73" i="53"/>
  <c r="U73" i="53" s="1"/>
  <c r="M76" i="53"/>
  <c r="R76" i="53"/>
  <c r="Q9" i="55"/>
  <c r="H19" i="55"/>
  <c r="F62" i="55"/>
  <c r="X62" i="55" s="1"/>
  <c r="P56" i="55"/>
  <c r="Q45" i="55"/>
  <c r="Y45" i="55"/>
  <c r="Z49" i="55"/>
  <c r="R49" i="55"/>
  <c r="Z26" i="55"/>
  <c r="H25" i="55"/>
  <c r="X22" i="55"/>
  <c r="P22" i="55"/>
  <c r="Z39" i="55"/>
  <c r="Q39" i="55"/>
  <c r="AB38" i="55"/>
  <c r="S38" i="55"/>
  <c r="T72" i="53"/>
  <c r="T42" i="53"/>
  <c r="T65" i="53"/>
  <c r="T43" i="53"/>
  <c r="T21" i="53"/>
  <c r="T28" i="53"/>
  <c r="R60" i="53"/>
  <c r="R24" i="53"/>
  <c r="R23" i="53"/>
  <c r="T26" i="53"/>
  <c r="T36" i="53"/>
  <c r="T5" i="53"/>
  <c r="T59" i="53"/>
  <c r="T51" i="53"/>
  <c r="T39" i="53"/>
  <c r="R51" i="53"/>
  <c r="R48" i="53"/>
  <c r="R14" i="53"/>
  <c r="T63" i="53"/>
  <c r="P82" i="55"/>
  <c r="T10" i="53"/>
  <c r="R69" i="53"/>
  <c r="E38" i="53"/>
  <c r="E28" i="53" s="1"/>
  <c r="P53" i="53"/>
  <c r="R29" i="55"/>
  <c r="T9" i="53"/>
  <c r="O25" i="53"/>
  <c r="O36" i="53"/>
  <c r="R39" i="53"/>
  <c r="R74" i="53"/>
  <c r="R50" i="53"/>
  <c r="P55" i="53"/>
  <c r="P41" i="55"/>
  <c r="Q82" i="55"/>
  <c r="Q31" i="55"/>
  <c r="R58" i="53"/>
  <c r="N64" i="53"/>
  <c r="S76" i="53"/>
  <c r="P19" i="53"/>
  <c r="P14" i="53"/>
  <c r="P45" i="53"/>
  <c r="R69" i="55"/>
  <c r="AB22" i="55"/>
  <c r="M63" i="55"/>
  <c r="U63" i="55" s="1"/>
  <c r="S49" i="55"/>
  <c r="M20" i="55"/>
  <c r="AA39" i="55"/>
  <c r="P9" i="55"/>
  <c r="S8" i="55"/>
  <c r="AA30" i="55"/>
  <c r="T69" i="53"/>
  <c r="P68" i="55"/>
  <c r="X68" i="55"/>
  <c r="M74" i="55"/>
  <c r="M70" i="55" s="1"/>
  <c r="AA55" i="55"/>
  <c r="Y21" i="55"/>
  <c r="T29" i="53"/>
  <c r="O10" i="53"/>
  <c r="R38" i="55"/>
  <c r="R21" i="55"/>
  <c r="AA35" i="55"/>
  <c r="Q32" i="55"/>
  <c r="F43" i="55"/>
  <c r="N31" i="53"/>
  <c r="Z63" i="55"/>
  <c r="AB21" i="55"/>
  <c r="T64" i="53"/>
  <c r="P39" i="55"/>
  <c r="M64" i="53"/>
  <c r="T23" i="53"/>
  <c r="AA41" i="55"/>
  <c r="Z27" i="55"/>
  <c r="O24" i="53"/>
  <c r="S5" i="55"/>
  <c r="AB23" i="55"/>
  <c r="G20" i="55"/>
  <c r="Y20" i="55" s="1"/>
  <c r="M28" i="53"/>
  <c r="U71" i="53"/>
  <c r="N24" i="53"/>
  <c r="S41" i="55"/>
  <c r="R12" i="53"/>
  <c r="R33" i="53"/>
  <c r="R18" i="53"/>
  <c r="M38" i="53"/>
  <c r="R62" i="53"/>
  <c r="R70" i="53"/>
  <c r="R56" i="53"/>
  <c r="R55" i="53"/>
  <c r="AA33" i="55"/>
  <c r="R32" i="53"/>
  <c r="R68" i="53"/>
  <c r="I20" i="55"/>
  <c r="AA20" i="55" s="1"/>
  <c r="Q23" i="55"/>
  <c r="P63" i="55"/>
  <c r="R44" i="53"/>
  <c r="R59" i="53"/>
  <c r="X56" i="55"/>
  <c r="AB40" i="55"/>
  <c r="R19" i="53"/>
  <c r="M23" i="53"/>
  <c r="R28" i="53"/>
  <c r="R38" i="53"/>
  <c r="J20" i="53"/>
  <c r="H57" i="53"/>
  <c r="T57" i="53" s="1"/>
  <c r="P11" i="53"/>
  <c r="P48" i="53"/>
  <c r="P52" i="53"/>
  <c r="P60" i="53"/>
  <c r="P77" i="53"/>
  <c r="E7" i="55"/>
  <c r="AB26" i="55"/>
  <c r="M29" i="55"/>
  <c r="R40" i="55"/>
  <c r="H55" i="55"/>
  <c r="Q55" i="55" s="1"/>
  <c r="H20" i="53"/>
  <c r="AA57" i="55"/>
  <c r="Q26" i="55"/>
  <c r="G25" i="55"/>
  <c r="Y25" i="55" s="1"/>
  <c r="O30" i="53"/>
  <c r="Y39" i="55"/>
  <c r="I44" i="55"/>
  <c r="Q29" i="55"/>
  <c r="R23" i="55"/>
  <c r="S25" i="53"/>
  <c r="Q40" i="55"/>
  <c r="S40" i="55"/>
  <c r="AB41" i="55"/>
  <c r="J37" i="55"/>
  <c r="AB37" i="55" s="1"/>
  <c r="R77" i="53"/>
  <c r="R35" i="53"/>
  <c r="R41" i="53"/>
  <c r="U25" i="53"/>
  <c r="R53" i="53"/>
  <c r="I43" i="55"/>
  <c r="AA43" i="55" s="1"/>
  <c r="R42" i="53"/>
  <c r="R67" i="53"/>
  <c r="M5" i="53"/>
  <c r="J70" i="55"/>
  <c r="AB70" i="55" s="1"/>
  <c r="R15" i="53"/>
  <c r="T44" i="53"/>
  <c r="N44" i="53"/>
  <c r="AB49" i="55"/>
  <c r="F78" i="53"/>
  <c r="T71" i="53"/>
  <c r="P17" i="53"/>
  <c r="P15" i="53"/>
  <c r="P59" i="53"/>
  <c r="AB9" i="55"/>
  <c r="Q63" i="55"/>
  <c r="F25" i="55"/>
  <c r="K34" i="58"/>
  <c r="O20" i="58"/>
  <c r="K18" i="58"/>
  <c r="K33" i="58"/>
  <c r="K16" i="58"/>
  <c r="K24" i="58"/>
  <c r="AI34" i="58"/>
  <c r="K17" i="58"/>
  <c r="K36" i="58"/>
  <c r="K30" i="58"/>
  <c r="O27" i="58"/>
  <c r="O25" i="58"/>
  <c r="AI16" i="58"/>
  <c r="K33" i="53"/>
  <c r="K35" i="58"/>
  <c r="K15" i="58"/>
  <c r="K29" i="58"/>
  <c r="K32" i="58"/>
  <c r="AJ18" i="58"/>
  <c r="K6" i="58"/>
  <c r="K39" i="58"/>
  <c r="O9" i="58"/>
  <c r="K20" i="58"/>
  <c r="K21" i="58"/>
  <c r="K11" i="58"/>
  <c r="K31" i="58"/>
  <c r="AI36" i="58"/>
  <c r="AJ35" i="58"/>
  <c r="K19" i="58"/>
  <c r="O36" i="58"/>
  <c r="K25" i="58"/>
  <c r="K8" i="58"/>
  <c r="AJ8" i="58"/>
  <c r="O8" i="58"/>
  <c r="T78" i="53"/>
  <c r="F38" i="58"/>
  <c r="AI38" i="58" s="1"/>
  <c r="K9" i="58"/>
  <c r="AJ14" i="58"/>
  <c r="K14" i="58"/>
  <c r="O14" i="58"/>
  <c r="AI10" i="58"/>
  <c r="K10" i="58"/>
  <c r="O35" i="58"/>
  <c r="O10" i="58"/>
  <c r="AJ6" i="58"/>
  <c r="O24" i="58"/>
  <c r="O22" i="58"/>
  <c r="O11" i="58"/>
  <c r="O39" i="58"/>
  <c r="O19" i="58"/>
  <c r="O33" i="58"/>
  <c r="O34" i="58"/>
  <c r="O31" i="58"/>
  <c r="O17" i="58"/>
  <c r="O30" i="58"/>
  <c r="O6" i="58"/>
  <c r="O16" i="58"/>
  <c r="O15" i="58"/>
  <c r="O26" i="58"/>
  <c r="O32" i="58"/>
  <c r="O21" i="58"/>
  <c r="AJ9" i="58"/>
  <c r="O18" i="58"/>
  <c r="U57" i="53"/>
  <c r="F13" i="58"/>
  <c r="AI13" i="58" s="1"/>
  <c r="O29" i="58"/>
  <c r="Z48" i="55"/>
  <c r="R48" i="55"/>
  <c r="AJ27" i="58"/>
  <c r="K27" i="58"/>
  <c r="G23" i="58"/>
  <c r="F19" i="55"/>
  <c r="X9" i="55"/>
  <c r="P8" i="55"/>
  <c r="Y8" i="55"/>
  <c r="G62" i="55"/>
  <c r="Q56" i="55"/>
  <c r="G44" i="55"/>
  <c r="AA16" i="55"/>
  <c r="AA66" i="55"/>
  <c r="AA61" i="55"/>
  <c r="AA42" i="55"/>
  <c r="AA46" i="55"/>
  <c r="AA27" i="55"/>
  <c r="AA81" i="55"/>
  <c r="AA64" i="55"/>
  <c r="AA50" i="55"/>
  <c r="AA8" i="55"/>
  <c r="AA78" i="55"/>
  <c r="AA51" i="55"/>
  <c r="AA67" i="55"/>
  <c r="AA34" i="55"/>
  <c r="AA77" i="55"/>
  <c r="AA38" i="55"/>
  <c r="AA63" i="55"/>
  <c r="AA68" i="55"/>
  <c r="AA62" i="55"/>
  <c r="AA32" i="55"/>
  <c r="AA29" i="55"/>
  <c r="AA49" i="55"/>
  <c r="AA36" i="55"/>
  <c r="AA69" i="55"/>
  <c r="AA26" i="55"/>
  <c r="AA18" i="55"/>
  <c r="AA12" i="55"/>
  <c r="AA70" i="55"/>
  <c r="AA65" i="55"/>
  <c r="AA10" i="55"/>
  <c r="AA11" i="55"/>
  <c r="AA5" i="55"/>
  <c r="R5" i="55"/>
  <c r="AA28" i="55"/>
  <c r="AA9" i="55"/>
  <c r="AA72" i="55"/>
  <c r="AA82" i="55"/>
  <c r="AA56" i="55"/>
  <c r="AA76" i="55"/>
  <c r="AA58" i="55"/>
  <c r="AA15" i="55"/>
  <c r="AA40" i="55"/>
  <c r="AA45" i="55"/>
  <c r="AA21" i="55"/>
  <c r="AA74" i="55"/>
  <c r="AA60" i="55"/>
  <c r="AA59" i="55"/>
  <c r="AA31" i="55"/>
  <c r="AA52" i="55"/>
  <c r="AA23" i="55"/>
  <c r="AA71" i="55"/>
  <c r="M30" i="55"/>
  <c r="R30" i="55"/>
  <c r="M39" i="55"/>
  <c r="M37" i="55" s="1"/>
  <c r="S39" i="55"/>
  <c r="I37" i="55"/>
  <c r="R39" i="55"/>
  <c r="S82" i="55"/>
  <c r="AB82" i="55"/>
  <c r="X30" i="55"/>
  <c r="P30" i="55"/>
  <c r="P27" i="55"/>
  <c r="Y27" i="55"/>
  <c r="Q27" i="55"/>
  <c r="S9" i="53"/>
  <c r="M9" i="53"/>
  <c r="M21" i="53"/>
  <c r="S21" i="53"/>
  <c r="N22" i="53"/>
  <c r="S22" i="53"/>
  <c r="M22" i="53"/>
  <c r="M25" i="53"/>
  <c r="R25" i="53"/>
  <c r="R26" i="53"/>
  <c r="M26" i="53"/>
  <c r="N39" i="53"/>
  <c r="M39" i="53"/>
  <c r="S39" i="53"/>
  <c r="M74" i="53"/>
  <c r="N74" i="53"/>
  <c r="G63" i="53"/>
  <c r="S58" i="53"/>
  <c r="M58" i="53"/>
  <c r="H73" i="53"/>
  <c r="N70" i="53"/>
  <c r="O70" i="53"/>
  <c r="T70" i="53"/>
  <c r="F26" i="58"/>
  <c r="F22" i="58"/>
  <c r="G69" i="53"/>
  <c r="M71" i="53"/>
  <c r="F63" i="53"/>
  <c r="R63" i="53" s="1"/>
  <c r="S64" i="53"/>
  <c r="E7" i="53"/>
  <c r="Q79" i="55"/>
  <c r="Z79" i="55"/>
  <c r="N8" i="53"/>
  <c r="O8" i="53"/>
  <c r="O26" i="53"/>
  <c r="U26" i="53"/>
  <c r="G57" i="53"/>
  <c r="M51" i="53"/>
  <c r="S51" i="53"/>
  <c r="X69" i="55"/>
  <c r="P69" i="55"/>
  <c r="F70" i="55"/>
  <c r="M79" i="55"/>
  <c r="R79" i="55"/>
  <c r="AA79" i="55"/>
  <c r="R82" i="55"/>
  <c r="M82" i="55"/>
  <c r="I19" i="55"/>
  <c r="R9" i="55"/>
  <c r="E44" i="55"/>
  <c r="M49" i="55"/>
  <c r="S28" i="53"/>
  <c r="S7" i="53"/>
  <c r="S11" i="53"/>
  <c r="S47" i="53"/>
  <c r="S12" i="53"/>
  <c r="S19" i="53"/>
  <c r="S33" i="53"/>
  <c r="S40" i="53"/>
  <c r="S46" i="53"/>
  <c r="S18" i="53"/>
  <c r="S49" i="53"/>
  <c r="U38" i="53"/>
  <c r="U11" i="53"/>
  <c r="U52" i="53"/>
  <c r="U21" i="53"/>
  <c r="U49" i="53"/>
  <c r="U54" i="53"/>
  <c r="U61" i="53"/>
  <c r="R47" i="53"/>
  <c r="R43" i="53"/>
  <c r="R10" i="53"/>
  <c r="R17" i="53"/>
  <c r="R5" i="53"/>
  <c r="R65" i="53"/>
  <c r="R49" i="53"/>
  <c r="R54" i="53"/>
  <c r="R13" i="53"/>
  <c r="R7" i="53"/>
  <c r="T38" i="53"/>
  <c r="S31" i="53"/>
  <c r="S71" i="53"/>
  <c r="T19" i="53"/>
  <c r="P66" i="53"/>
  <c r="E5" i="53" l="1"/>
  <c r="E5" i="55"/>
  <c r="K20" i="55"/>
  <c r="K7" i="55" s="1"/>
  <c r="K37" i="55"/>
  <c r="N50" i="53"/>
  <c r="K25" i="55"/>
  <c r="R25" i="55"/>
  <c r="R62" i="55"/>
  <c r="Q37" i="55"/>
  <c r="J7" i="55"/>
  <c r="AB7" i="55" s="1"/>
  <c r="P48" i="55"/>
  <c r="H7" i="55"/>
  <c r="Z7" i="55" s="1"/>
  <c r="Y48" i="55"/>
  <c r="R55" i="55"/>
  <c r="P55" i="55"/>
  <c r="K44" i="55"/>
  <c r="F7" i="55"/>
  <c r="X7" i="55" s="1"/>
  <c r="Z37" i="55"/>
  <c r="Q25" i="55"/>
  <c r="R70" i="55"/>
  <c r="Z70" i="55"/>
  <c r="Z68" i="55"/>
  <c r="M73" i="53"/>
  <c r="Q43" i="55"/>
  <c r="AB25" i="55"/>
  <c r="S25" i="55"/>
  <c r="S20" i="53"/>
  <c r="R44" i="55"/>
  <c r="R68" i="55"/>
  <c r="J44" i="55"/>
  <c r="S44" i="55" s="1"/>
  <c r="H74" i="55"/>
  <c r="Q70" i="55"/>
  <c r="N78" i="53"/>
  <c r="P37" i="55"/>
  <c r="O50" i="53"/>
  <c r="T50" i="53"/>
  <c r="S50" i="53"/>
  <c r="M50" i="53"/>
  <c r="U63" i="53"/>
  <c r="S20" i="55"/>
  <c r="N20" i="53"/>
  <c r="P25" i="55"/>
  <c r="O69" i="53"/>
  <c r="H24" i="55"/>
  <c r="Z25" i="55"/>
  <c r="Z19" i="55"/>
  <c r="Q19" i="55"/>
  <c r="G7" i="55"/>
  <c r="J24" i="55"/>
  <c r="AB24" i="55" s="1"/>
  <c r="P20" i="55"/>
  <c r="O78" i="53"/>
  <c r="R78" i="53"/>
  <c r="M78" i="53"/>
  <c r="R43" i="55"/>
  <c r="M43" i="55"/>
  <c r="M40" i="55" s="1"/>
  <c r="U40" i="55" s="1"/>
  <c r="T20" i="53"/>
  <c r="O20" i="53"/>
  <c r="I7" i="55"/>
  <c r="R20" i="55"/>
  <c r="Q20" i="55"/>
  <c r="G24" i="55"/>
  <c r="Z55" i="55"/>
  <c r="O57" i="53"/>
  <c r="U20" i="55"/>
  <c r="X43" i="55"/>
  <c r="P43" i="55"/>
  <c r="X25" i="55"/>
  <c r="F24" i="55"/>
  <c r="X24" i="55" s="1"/>
  <c r="AA44" i="55"/>
  <c r="K36" i="53"/>
  <c r="P36" i="53" s="1"/>
  <c r="K58" i="53"/>
  <c r="P58" i="53" s="1"/>
  <c r="L82" i="55"/>
  <c r="T82" i="55" s="1"/>
  <c r="K22" i="53"/>
  <c r="P22" i="53" s="1"/>
  <c r="L63" i="55"/>
  <c r="L68" i="55" s="1"/>
  <c r="T68" i="55" s="1"/>
  <c r="L69" i="55"/>
  <c r="K64" i="53"/>
  <c r="L45" i="55"/>
  <c r="L27" i="55"/>
  <c r="P33" i="53"/>
  <c r="L22" i="55"/>
  <c r="T22" i="55" s="1"/>
  <c r="K31" i="53"/>
  <c r="K32" i="53"/>
  <c r="L23" i="55"/>
  <c r="T23" i="55" s="1"/>
  <c r="N69" i="53"/>
  <c r="M69" i="53"/>
  <c r="S69" i="53"/>
  <c r="O73" i="53"/>
  <c r="T73" i="53"/>
  <c r="N73" i="53"/>
  <c r="AA37" i="55"/>
  <c r="R37" i="55"/>
  <c r="I24" i="55"/>
  <c r="S37" i="55"/>
  <c r="X19" i="55"/>
  <c r="P19" i="55"/>
  <c r="Y62" i="55"/>
  <c r="P62" i="55"/>
  <c r="Q62" i="55"/>
  <c r="AJ23" i="58"/>
  <c r="O23" i="58"/>
  <c r="K23" i="58"/>
  <c r="U70" i="55"/>
  <c r="M75" i="55"/>
  <c r="M57" i="53"/>
  <c r="S57" i="53"/>
  <c r="AI22" i="58"/>
  <c r="K22" i="58"/>
  <c r="AI26" i="58"/>
  <c r="K26" i="58"/>
  <c r="G13" i="58"/>
  <c r="F40" i="58"/>
  <c r="AI40" i="58" s="1"/>
  <c r="U49" i="55"/>
  <c r="X70" i="55"/>
  <c r="F74" i="55"/>
  <c r="P70" i="55"/>
  <c r="F44" i="55"/>
  <c r="P44" i="55" s="1"/>
  <c r="S63" i="53"/>
  <c r="N63" i="53"/>
  <c r="M63" i="53"/>
  <c r="M19" i="55"/>
  <c r="R19" i="55"/>
  <c r="AA19" i="55"/>
  <c r="Y44" i="55"/>
  <c r="Q44" i="55"/>
  <c r="M26" i="55"/>
  <c r="N57" i="53"/>
  <c r="K24" i="55" l="1"/>
  <c r="K80" i="55" s="1"/>
  <c r="K83" i="55" s="1"/>
  <c r="Q7" i="55"/>
  <c r="P7" i="55"/>
  <c r="Y7" i="55"/>
  <c r="K63" i="53"/>
  <c r="P63" i="53" s="1"/>
  <c r="J80" i="55"/>
  <c r="AB80" i="55" s="1"/>
  <c r="AB44" i="55"/>
  <c r="Q74" i="55"/>
  <c r="Z74" i="55"/>
  <c r="R74" i="55"/>
  <c r="H80" i="55"/>
  <c r="Z24" i="55"/>
  <c r="T63" i="55"/>
  <c r="K44" i="53"/>
  <c r="P44" i="53" s="1"/>
  <c r="L29" i="55"/>
  <c r="T29" i="55" s="1"/>
  <c r="L49" i="55"/>
  <c r="T49" i="55" s="1"/>
  <c r="P24" i="55"/>
  <c r="Q24" i="55"/>
  <c r="S7" i="55"/>
  <c r="R7" i="55"/>
  <c r="AA7" i="55"/>
  <c r="Y24" i="55"/>
  <c r="G80" i="55"/>
  <c r="Y80" i="55" s="1"/>
  <c r="K24" i="53"/>
  <c r="P24" i="53" s="1"/>
  <c r="T69" i="55"/>
  <c r="L70" i="55"/>
  <c r="K69" i="53"/>
  <c r="P69" i="53" s="1"/>
  <c r="P64" i="53"/>
  <c r="L8" i="55"/>
  <c r="T8" i="55" s="1"/>
  <c r="K8" i="53"/>
  <c r="P8" i="53" s="1"/>
  <c r="L48" i="55"/>
  <c r="T48" i="55" s="1"/>
  <c r="T45" i="55"/>
  <c r="L30" i="55"/>
  <c r="K25" i="53"/>
  <c r="L32" i="55"/>
  <c r="K39" i="53"/>
  <c r="P31" i="53"/>
  <c r="K23" i="53"/>
  <c r="L28" i="55"/>
  <c r="L39" i="55"/>
  <c r="K30" i="53"/>
  <c r="K5" i="53"/>
  <c r="L5" i="55"/>
  <c r="AC27" i="55" s="1"/>
  <c r="K51" i="53"/>
  <c r="L56" i="55"/>
  <c r="T27" i="55"/>
  <c r="K9" i="53"/>
  <c r="L21" i="55"/>
  <c r="P32" i="53"/>
  <c r="L38" i="55"/>
  <c r="K74" i="53"/>
  <c r="K10" i="53"/>
  <c r="L9" i="55"/>
  <c r="L31" i="55"/>
  <c r="K26" i="53"/>
  <c r="L40" i="55"/>
  <c r="K70" i="53"/>
  <c r="M9" i="55"/>
  <c r="L41" i="55"/>
  <c r="K71" i="53"/>
  <c r="X44" i="55"/>
  <c r="F80" i="55"/>
  <c r="U75" i="55"/>
  <c r="AA24" i="55"/>
  <c r="R24" i="55"/>
  <c r="S24" i="55"/>
  <c r="I80" i="55"/>
  <c r="X74" i="55"/>
  <c r="P74" i="55"/>
  <c r="G38" i="58"/>
  <c r="U26" i="55"/>
  <c r="M25" i="55"/>
  <c r="K13" i="58"/>
  <c r="AJ13" i="58"/>
  <c r="O13" i="58"/>
  <c r="M44" i="55"/>
  <c r="K50" i="53" l="1"/>
  <c r="P50" i="53" s="1"/>
  <c r="L55" i="55"/>
  <c r="AC55" i="55" s="1"/>
  <c r="V44" i="53"/>
  <c r="G83" i="55"/>
  <c r="Y83" i="55" s="1"/>
  <c r="P80" i="55"/>
  <c r="Q80" i="55"/>
  <c r="H83" i="55"/>
  <c r="Z83" i="55" s="1"/>
  <c r="Z80" i="55"/>
  <c r="AC49" i="55"/>
  <c r="L44" i="55"/>
  <c r="T44" i="55" s="1"/>
  <c r="L74" i="55"/>
  <c r="T74" i="55" s="1"/>
  <c r="T70" i="55"/>
  <c r="AC8" i="55"/>
  <c r="K20" i="53"/>
  <c r="V10" i="53"/>
  <c r="P10" i="53"/>
  <c r="V56" i="53"/>
  <c r="V67" i="53"/>
  <c r="V49" i="53"/>
  <c r="V13" i="53"/>
  <c r="V47" i="53"/>
  <c r="V34" i="53"/>
  <c r="V54" i="53"/>
  <c r="V65" i="53"/>
  <c r="V18" i="53"/>
  <c r="V40" i="53"/>
  <c r="V46" i="53"/>
  <c r="V52" i="53"/>
  <c r="V43" i="53"/>
  <c r="V11" i="53"/>
  <c r="V48" i="53"/>
  <c r="V42" i="53"/>
  <c r="V72" i="53"/>
  <c r="V12" i="53"/>
  <c r="V5" i="53"/>
  <c r="V62" i="53"/>
  <c r="V60" i="53"/>
  <c r="V14" i="53"/>
  <c r="V61" i="53"/>
  <c r="V59" i="53"/>
  <c r="V41" i="53"/>
  <c r="V45" i="53"/>
  <c r="V35" i="53"/>
  <c r="P5" i="53"/>
  <c r="V53" i="53"/>
  <c r="V17" i="53"/>
  <c r="V19" i="53"/>
  <c r="V16" i="53"/>
  <c r="V68" i="53"/>
  <c r="V66" i="53"/>
  <c r="V64" i="53"/>
  <c r="V15" i="53"/>
  <c r="V58" i="53"/>
  <c r="V77" i="53"/>
  <c r="V55" i="53"/>
  <c r="V22" i="53"/>
  <c r="V24" i="53"/>
  <c r="V36" i="53"/>
  <c r="V33" i="53"/>
  <c r="V69" i="53"/>
  <c r="V63" i="53"/>
  <c r="P39" i="53"/>
  <c r="V39" i="53"/>
  <c r="P25" i="53"/>
  <c r="V25" i="53"/>
  <c r="V26" i="53"/>
  <c r="P26" i="53"/>
  <c r="T39" i="55"/>
  <c r="AC39" i="55"/>
  <c r="L19" i="55"/>
  <c r="AC9" i="55"/>
  <c r="T9" i="55"/>
  <c r="V9" i="53"/>
  <c r="P9" i="53"/>
  <c r="V30" i="53"/>
  <c r="P30" i="53"/>
  <c r="AC28" i="55"/>
  <c r="T28" i="55"/>
  <c r="V32" i="53"/>
  <c r="T31" i="55"/>
  <c r="AC31" i="55"/>
  <c r="AC21" i="55"/>
  <c r="T21" i="55"/>
  <c r="L20" i="55"/>
  <c r="P51" i="53"/>
  <c r="K57" i="53"/>
  <c r="V51" i="53"/>
  <c r="V74" i="53"/>
  <c r="P74" i="53"/>
  <c r="AC56" i="55"/>
  <c r="T56" i="55"/>
  <c r="L62" i="55"/>
  <c r="K29" i="53"/>
  <c r="V23" i="53"/>
  <c r="P23" i="53"/>
  <c r="AC38" i="55"/>
  <c r="L37" i="55"/>
  <c r="T38" i="55"/>
  <c r="AC48" i="55"/>
  <c r="AC63" i="55"/>
  <c r="AC14" i="55"/>
  <c r="AC77" i="55"/>
  <c r="AC50" i="55"/>
  <c r="T5" i="55"/>
  <c r="AC34" i="55"/>
  <c r="AC33" i="55"/>
  <c r="AC52" i="55"/>
  <c r="AC12" i="55"/>
  <c r="AC68" i="55"/>
  <c r="AC10" i="55"/>
  <c r="AC57" i="55"/>
  <c r="AC17" i="55"/>
  <c r="AC66" i="55"/>
  <c r="AC76" i="55"/>
  <c r="AC18" i="55"/>
  <c r="AC73" i="55"/>
  <c r="AC29" i="55"/>
  <c r="AC47" i="55"/>
  <c r="AC51" i="55"/>
  <c r="AC15" i="55"/>
  <c r="AC72" i="55"/>
  <c r="AC54" i="55"/>
  <c r="AC71" i="55"/>
  <c r="AC23" i="55"/>
  <c r="AC64" i="55"/>
  <c r="AC53" i="55"/>
  <c r="AC58" i="55"/>
  <c r="AC36" i="55"/>
  <c r="AC45" i="55"/>
  <c r="AC59" i="55"/>
  <c r="AC11" i="55"/>
  <c r="AC78" i="55"/>
  <c r="AC5" i="55"/>
  <c r="AC79" i="55"/>
  <c r="AC67" i="55"/>
  <c r="AC75" i="55"/>
  <c r="AC82" i="55"/>
  <c r="AC81" i="55"/>
  <c r="AC61" i="55"/>
  <c r="AC46" i="55"/>
  <c r="AC60" i="55"/>
  <c r="AC16" i="55"/>
  <c r="AC70" i="55"/>
  <c r="AC42" i="55"/>
  <c r="AC65" i="55"/>
  <c r="AC35" i="55"/>
  <c r="AC22" i="55"/>
  <c r="AC13" i="55"/>
  <c r="AC69" i="55"/>
  <c r="L26" i="55"/>
  <c r="K21" i="53"/>
  <c r="T32" i="55"/>
  <c r="AC32" i="55"/>
  <c r="T30" i="55"/>
  <c r="AC30" i="55"/>
  <c r="V31" i="53"/>
  <c r="V8" i="53"/>
  <c r="T41" i="55"/>
  <c r="AC41" i="55"/>
  <c r="M24" i="55"/>
  <c r="U25" i="55"/>
  <c r="K38" i="53"/>
  <c r="U44" i="55"/>
  <c r="G40" i="58"/>
  <c r="F83" i="55"/>
  <c r="X83" i="55" s="1"/>
  <c r="X80" i="55"/>
  <c r="P71" i="53"/>
  <c r="V71" i="53"/>
  <c r="K38" i="58"/>
  <c r="AJ38" i="58"/>
  <c r="O38" i="58"/>
  <c r="I83" i="55"/>
  <c r="R80" i="55"/>
  <c r="AA80" i="55"/>
  <c r="S80" i="55"/>
  <c r="M7" i="55"/>
  <c r="U9" i="55"/>
  <c r="V70" i="53"/>
  <c r="K73" i="53"/>
  <c r="P70" i="53"/>
  <c r="L43" i="55"/>
  <c r="AC40" i="55"/>
  <c r="T40" i="55"/>
  <c r="V50" i="53" l="1"/>
  <c r="T55" i="55"/>
  <c r="AC44" i="55"/>
  <c r="Q83" i="55"/>
  <c r="AC74" i="55"/>
  <c r="T19" i="55"/>
  <c r="AC19" i="55"/>
  <c r="K7" i="53"/>
  <c r="AC62" i="55"/>
  <c r="T62" i="55"/>
  <c r="AC26" i="55"/>
  <c r="L25" i="55"/>
  <c r="T26" i="55"/>
  <c r="T37" i="55"/>
  <c r="AC37" i="55"/>
  <c r="P29" i="53"/>
  <c r="V29" i="53"/>
  <c r="L7" i="55"/>
  <c r="AC20" i="55"/>
  <c r="T20" i="55"/>
  <c r="P20" i="53"/>
  <c r="V20" i="53"/>
  <c r="V21" i="53"/>
  <c r="P21" i="53"/>
  <c r="P57" i="53"/>
  <c r="V57" i="53"/>
  <c r="K40" i="58"/>
  <c r="AJ40" i="58"/>
  <c r="O40" i="58"/>
  <c r="T43" i="55"/>
  <c r="AC43" i="55"/>
  <c r="V38" i="53"/>
  <c r="P38" i="53"/>
  <c r="M83" i="55"/>
  <c r="R83" i="55"/>
  <c r="AA83" i="55"/>
  <c r="V73" i="53"/>
  <c r="P73" i="53"/>
  <c r="U7" i="55"/>
  <c r="U24" i="55"/>
  <c r="P83" i="55"/>
  <c r="K28" i="53" l="1"/>
  <c r="T7" i="55"/>
  <c r="AC7" i="55"/>
  <c r="T25" i="55"/>
  <c r="AC25" i="55"/>
  <c r="L24" i="55"/>
  <c r="P7" i="53"/>
  <c r="V7" i="53"/>
  <c r="M80" i="55"/>
  <c r="K76" i="53" l="1"/>
  <c r="P28" i="53"/>
  <c r="V28" i="53"/>
  <c r="L80" i="55"/>
  <c r="AC24" i="55"/>
  <c r="T24" i="55"/>
  <c r="U80" i="55"/>
  <c r="M5" i="55"/>
  <c r="V76" i="53" l="1"/>
  <c r="P76" i="53"/>
  <c r="K78" i="53"/>
  <c r="T80" i="55"/>
  <c r="AC80" i="55"/>
  <c r="L83" i="55"/>
  <c r="H25" i="58"/>
  <c r="AD47" i="55"/>
  <c r="AD18" i="55"/>
  <c r="AD33" i="55"/>
  <c r="AD34" i="55"/>
  <c r="AD5" i="55"/>
  <c r="AD12" i="55"/>
  <c r="AD36" i="55"/>
  <c r="AD54" i="55"/>
  <c r="AD10" i="55"/>
  <c r="AD35" i="55"/>
  <c r="AD58" i="55"/>
  <c r="AD29" i="55"/>
  <c r="AD23" i="55"/>
  <c r="AD56" i="55"/>
  <c r="AD22" i="55"/>
  <c r="AD20" i="55"/>
  <c r="AD74" i="55"/>
  <c r="AD16" i="55"/>
  <c r="AD14" i="55"/>
  <c r="AD57" i="55"/>
  <c r="AD13" i="55"/>
  <c r="AD46" i="55"/>
  <c r="AD78" i="55"/>
  <c r="AD61" i="55"/>
  <c r="AD76" i="55"/>
  <c r="AD77" i="55"/>
  <c r="AD41" i="55"/>
  <c r="AD8" i="55"/>
  <c r="AD63" i="55"/>
  <c r="AD42" i="55"/>
  <c r="U5" i="55"/>
  <c r="AD65" i="55"/>
  <c r="AD27" i="55"/>
  <c r="AD64" i="55"/>
  <c r="AD67" i="55"/>
  <c r="AD66" i="55"/>
  <c r="AD62" i="55"/>
  <c r="AD11" i="55"/>
  <c r="AD32" i="55"/>
  <c r="AD28" i="55"/>
  <c r="AD51" i="55"/>
  <c r="AD81" i="55"/>
  <c r="AD71" i="55"/>
  <c r="AD52" i="55"/>
  <c r="AD17" i="55"/>
  <c r="AD43" i="55"/>
  <c r="AD31" i="55"/>
  <c r="AD48" i="55"/>
  <c r="AD69" i="55"/>
  <c r="AD59" i="55"/>
  <c r="AD60" i="55"/>
  <c r="AD15" i="55"/>
  <c r="AD38" i="55"/>
  <c r="AD53" i="55"/>
  <c r="AD21" i="55"/>
  <c r="AD50" i="55"/>
  <c r="AD73" i="55"/>
  <c r="AD72" i="55"/>
  <c r="AD68" i="55"/>
  <c r="AD45" i="55"/>
  <c r="AD55" i="55"/>
  <c r="AD37" i="55"/>
  <c r="AD39" i="55"/>
  <c r="AD30" i="55"/>
  <c r="AD82" i="55"/>
  <c r="AD49" i="55"/>
  <c r="AD40" i="55"/>
  <c r="AD70" i="55"/>
  <c r="AD79" i="55"/>
  <c r="AD75" i="55"/>
  <c r="AD26" i="55"/>
  <c r="AD19" i="55"/>
  <c r="AD44" i="55"/>
  <c r="AD25" i="55"/>
  <c r="AD9" i="55"/>
  <c r="AD7" i="55"/>
  <c r="AD24" i="55"/>
  <c r="AD83" i="55"/>
  <c r="H22" i="58"/>
  <c r="AD80" i="55"/>
  <c r="T83" i="55" l="1"/>
  <c r="AC83" i="55"/>
  <c r="V78" i="53"/>
  <c r="P78" i="53"/>
  <c r="H21" i="58"/>
  <c r="H23" i="58"/>
  <c r="H10" i="58"/>
  <c r="H31" i="58"/>
  <c r="AK25" i="58"/>
  <c r="M25" i="58"/>
  <c r="L25" i="58"/>
  <c r="H40" i="58"/>
  <c r="H38" i="58"/>
  <c r="H13" i="58"/>
  <c r="H34" i="58"/>
  <c r="H19" i="58"/>
  <c r="M22" i="58"/>
  <c r="AK22" i="58"/>
  <c r="L22" i="58"/>
  <c r="H26" i="58"/>
  <c r="L21" i="58" l="1"/>
  <c r="M21" i="58"/>
  <c r="AK21" i="58"/>
  <c r="H35" i="58"/>
  <c r="H39" i="58"/>
  <c r="H29" i="58"/>
  <c r="H20" i="58"/>
  <c r="AK40" i="58"/>
  <c r="M40" i="58"/>
  <c r="L40" i="58"/>
  <c r="H18" i="58"/>
  <c r="H16" i="58"/>
  <c r="M38" i="58"/>
  <c r="AK38" i="58"/>
  <c r="L38" i="58"/>
  <c r="AK31" i="58"/>
  <c r="M31" i="58"/>
  <c r="L31" i="58"/>
  <c r="H9" i="58"/>
  <c r="H33" i="58"/>
  <c r="AK10" i="58"/>
  <c r="M10" i="58"/>
  <c r="L10" i="58"/>
  <c r="H15" i="58"/>
  <c r="M23" i="58"/>
  <c r="AK23" i="58"/>
  <c r="L23" i="58"/>
  <c r="L26" i="58"/>
  <c r="M26" i="58"/>
  <c r="AK26" i="58"/>
  <c r="L13" i="58"/>
  <c r="AK13" i="58"/>
  <c r="M13" i="58"/>
  <c r="H11" i="58"/>
  <c r="L34" i="58"/>
  <c r="M34" i="58"/>
  <c r="AK34" i="58"/>
  <c r="L19" i="58"/>
  <c r="M19" i="58"/>
  <c r="AK19" i="58"/>
  <c r="L29" i="58" l="1"/>
  <c r="M29" i="58"/>
  <c r="AK29" i="58"/>
  <c r="AK39" i="58"/>
  <c r="L39" i="58"/>
  <c r="M39" i="58"/>
  <c r="L35" i="58"/>
  <c r="AK35" i="58"/>
  <c r="M35" i="58"/>
  <c r="AK9" i="58"/>
  <c r="M9" i="58"/>
  <c r="L9" i="58"/>
  <c r="L15" i="58"/>
  <c r="AK15" i="58"/>
  <c r="M15" i="58"/>
  <c r="L33" i="58"/>
  <c r="M33" i="58"/>
  <c r="AK33" i="58"/>
  <c r="M20" i="58"/>
  <c r="L20" i="58"/>
  <c r="AK20" i="58"/>
  <c r="H30" i="58"/>
  <c r="M16" i="58"/>
  <c r="L16" i="58"/>
  <c r="AK16" i="58"/>
  <c r="H6" i="58"/>
  <c r="P9" i="58" s="1"/>
  <c r="AK18" i="58"/>
  <c r="L18" i="58"/>
  <c r="M18" i="58"/>
  <c r="H36" i="58"/>
  <c r="H24" i="58"/>
  <c r="H17" i="58"/>
  <c r="H27" i="58"/>
  <c r="H14" i="58"/>
  <c r="H8" i="58"/>
  <c r="H32" i="58"/>
  <c r="M11" i="58"/>
  <c r="L11" i="58"/>
  <c r="AK11" i="58"/>
  <c r="P11" i="58"/>
  <c r="P15" i="58" l="1"/>
  <c r="P36" i="58"/>
  <c r="L36" i="58"/>
  <c r="M36" i="58"/>
  <c r="AK36" i="58"/>
  <c r="AK30" i="58"/>
  <c r="P30" i="58"/>
  <c r="M30" i="58"/>
  <c r="L30" i="58"/>
  <c r="P18" i="58"/>
  <c r="P33" i="58"/>
  <c r="L6" i="58"/>
  <c r="M6" i="58"/>
  <c r="P6" i="58"/>
  <c r="AK6" i="58"/>
  <c r="P39" i="58"/>
  <c r="P21" i="58"/>
  <c r="P29" i="58"/>
  <c r="P22" i="58"/>
  <c r="P35" i="58"/>
  <c r="P25" i="58"/>
  <c r="P31" i="58"/>
  <c r="P23" i="58"/>
  <c r="P13" i="58"/>
  <c r="P40" i="58"/>
  <c r="P26" i="58"/>
  <c r="P38" i="58"/>
  <c r="P34" i="58"/>
  <c r="P19" i="58"/>
  <c r="P10" i="58"/>
  <c r="P16" i="58"/>
  <c r="P20" i="58"/>
  <c r="P17" i="58"/>
  <c r="L17" i="58"/>
  <c r="M17" i="58"/>
  <c r="AK17" i="58"/>
  <c r="M32" i="58"/>
  <c r="AK32" i="58"/>
  <c r="P32" i="58"/>
  <c r="L32" i="58"/>
  <c r="L27" i="58"/>
  <c r="AK27" i="58"/>
  <c r="P27" i="58"/>
  <c r="M27" i="58"/>
  <c r="L24" i="58"/>
  <c r="M24" i="58"/>
  <c r="AK24" i="58"/>
  <c r="P24" i="58"/>
  <c r="L8" i="58"/>
  <c r="P8" i="58"/>
  <c r="AK8" i="58"/>
  <c r="M8" i="58"/>
  <c r="P14" i="58"/>
  <c r="AK14" i="58"/>
  <c r="L14" i="58"/>
  <c r="M14" i="58"/>
</calcChain>
</file>

<file path=xl/sharedStrings.xml><?xml version="1.0" encoding="utf-8"?>
<sst xmlns="http://schemas.openxmlformats.org/spreadsheetml/2006/main" count="371" uniqueCount="145">
  <si>
    <t>สหรัฐอเมริกา</t>
  </si>
  <si>
    <t>ญี่ปุ่น</t>
  </si>
  <si>
    <t>ฮ่องกง</t>
  </si>
  <si>
    <t>จีน</t>
  </si>
  <si>
    <t>ไต้หวัน</t>
  </si>
  <si>
    <t>เกาหลีใต้</t>
  </si>
  <si>
    <t>แคนาดา</t>
  </si>
  <si>
    <t>พม่า</t>
  </si>
  <si>
    <t>มูลค่า : ล้านเหรียญสหรัฐฯ</t>
  </si>
  <si>
    <t>หน่วย : ร้อยละ</t>
  </si>
  <si>
    <t>อัตราขยายตัว</t>
  </si>
  <si>
    <t>เป้าหมาย</t>
  </si>
  <si>
    <t>มูลค่าส่งออกรวม</t>
  </si>
  <si>
    <t>สัดส่วน</t>
  </si>
  <si>
    <t>อินโดจีน(4)</t>
  </si>
  <si>
    <t>ลาตินอเมริกา</t>
  </si>
  <si>
    <t>ตะวันออกกลาง</t>
  </si>
  <si>
    <t>แอฟริกา</t>
  </si>
  <si>
    <t>เอเซียใต้</t>
  </si>
  <si>
    <t>มค-ธค</t>
  </si>
  <si>
    <t>สหภาพยุโรป(15)</t>
  </si>
  <si>
    <t>เม็กซิโก</t>
  </si>
  <si>
    <t>ทวีปออสเตรเลีย</t>
  </si>
  <si>
    <t>ยุโรปตะวันออก</t>
  </si>
  <si>
    <t>ตลาดใหม่</t>
  </si>
  <si>
    <t>ตลาดอื่น ๆ</t>
  </si>
  <si>
    <t>มค</t>
  </si>
  <si>
    <t>กพ</t>
  </si>
  <si>
    <t>มีค</t>
  </si>
  <si>
    <t>มค-มีค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</si>
  <si>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</si>
  <si>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</si>
  <si>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</si>
  <si>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</si>
  <si>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</si>
  <si>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</si>
  <si>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</si>
  <si>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</si>
  <si>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</si>
  <si>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อาเซียน(5)</t>
  </si>
  <si>
    <t>อินเดีย</t>
  </si>
  <si>
    <t>ตลาดรอง</t>
  </si>
  <si>
    <t>ตลาดหลัก</t>
  </si>
  <si>
    <t>บรูไน</t>
  </si>
  <si>
    <t>สิงคโปร์</t>
  </si>
  <si>
    <t>มาเลเซีย</t>
  </si>
  <si>
    <t>อินโดนีเซีย</t>
  </si>
  <si>
    <t>ฟิลิปปินส์</t>
  </si>
  <si>
    <t>ตลาดใหม่(2+3+4)</t>
  </si>
  <si>
    <t>ที่มา : ศูนย์สารสนเทศการค้าระหว่างประเทศ กรมส่งเสริมการส่งออก โดยความร่วมมือของกรมศุลกากร</t>
  </si>
  <si>
    <t>สวิตเซอร์แลนด์</t>
  </si>
  <si>
    <t>อาเซียน(9)</t>
  </si>
  <si>
    <t>จีนและฮ่องกง</t>
  </si>
  <si>
    <t>กัมพูชา</t>
  </si>
  <si>
    <t>ลาว</t>
  </si>
  <si>
    <t>เวียดนาม</t>
  </si>
  <si>
    <t>คาซัคสถาน</t>
  </si>
  <si>
    <t>หมายเหตุ : ปี 2552 เป็นตัวเลขเบื้องต้น</t>
  </si>
  <si>
    <t>ประมาณการส่งออก ปี 2553</t>
  </si>
  <si>
    <t>สศช</t>
  </si>
  <si>
    <t>สศค</t>
  </si>
  <si>
    <t>ธปท</t>
  </si>
  <si>
    <t>สภาอุต</t>
  </si>
  <si>
    <t>สภาหอ</t>
  </si>
  <si>
    <t>พณ</t>
  </si>
  <si>
    <t>เฉลี่ย</t>
  </si>
  <si>
    <t>ร้อยละ</t>
  </si>
  <si>
    <t>การส่งออกไปตลาดส่งออกสำคัญของไทย ในระยะ 3 เดือนแรกของปี 2553</t>
  </si>
  <si>
    <t>ออสเตรเลีย</t>
  </si>
  <si>
    <t>เนเธอร์แลนด์</t>
  </si>
  <si>
    <t>สหราชอาณาจักร</t>
  </si>
  <si>
    <t>เยอรมนี</t>
  </si>
  <si>
    <t>สหรัฐอาหรับเอมิเรตส์</t>
  </si>
  <si>
    <t>ซาอุดีอาระเบีย</t>
  </si>
  <si>
    <t>อิตาลี</t>
  </si>
  <si>
    <t>ฝรั่งเศส</t>
  </si>
  <si>
    <t>เบลเยียม</t>
  </si>
  <si>
    <t>แอฟริกาใต้</t>
  </si>
  <si>
    <t>บราซิล</t>
  </si>
  <si>
    <t>สาธารณรัฐเช็ก</t>
  </si>
  <si>
    <t>สเปน</t>
  </si>
  <si>
    <t>บังกลาเทศ</t>
  </si>
  <si>
    <t>ตุรกี</t>
  </si>
  <si>
    <t>อียิปต์</t>
  </si>
  <si>
    <t>นิวซีแลนด์</t>
  </si>
  <si>
    <t>โปแลนด์</t>
  </si>
  <si>
    <t>อิสราเอล</t>
  </si>
  <si>
    <t>เดนมาร์ก</t>
  </si>
  <si>
    <t>ไนจีเรีย</t>
  </si>
  <si>
    <t>อาร์เจนตินา</t>
  </si>
  <si>
    <t>รัสเซีย</t>
  </si>
  <si>
    <t>ฮังการี</t>
  </si>
  <si>
    <t>ชิลี</t>
  </si>
  <si>
    <t>อิหร่าน</t>
  </si>
  <si>
    <t>กานา</t>
  </si>
  <si>
    <t>ออสเตรีย</t>
  </si>
  <si>
    <t>เคนยา</t>
  </si>
  <si>
    <t>ยูเครน</t>
  </si>
  <si>
    <t>อื่น ๆ</t>
  </si>
  <si>
    <t>สคร</t>
  </si>
  <si>
    <t>Mature Market</t>
  </si>
  <si>
    <t>Emerging Market</t>
  </si>
  <si>
    <t>ตะวันออกกลาง (15)</t>
  </si>
  <si>
    <t>อินโดจีน (4)</t>
  </si>
  <si>
    <t>ทวีปออสเตรเลีย (26)</t>
  </si>
  <si>
    <t>แอฟริกา (57)</t>
  </si>
  <si>
    <t>ลาตินอเมริกา (46)</t>
  </si>
  <si>
    <t>เอเซียใต้ (8)</t>
  </si>
  <si>
    <t>รัสเซียและ CIS (12)</t>
  </si>
  <si>
    <t>ยุโรปตะวันออก (14)</t>
  </si>
  <si>
    <t>ประมาณ</t>
  </si>
  <si>
    <t>ประมาณการส่งออกไปตลาดส่งออกสำคัญของไทย ปี 2553</t>
  </si>
  <si>
    <t>เอเซียตะวันออก</t>
  </si>
  <si>
    <t>Dynamic Market</t>
  </si>
  <si>
    <t>2553 *</t>
  </si>
  <si>
    <t>อาเซียน 9</t>
  </si>
  <si>
    <t>ตลาดหลัก(Matured Market)</t>
  </si>
  <si>
    <t>ตลาดศักยภาพระดับรอง(Emerging Market)</t>
  </si>
  <si>
    <t>ตลาดศักยภาพสูง(Dynamic Market)</t>
  </si>
  <si>
    <t>อาเซียนเดิม (5)</t>
  </si>
  <si>
    <t>อินโดจีนและพม่า (4)</t>
  </si>
  <si>
    <t>ทวีปออสเตรเลีย (25)</t>
  </si>
  <si>
    <t>ลาตินอเมริกา (47)</t>
  </si>
  <si>
    <t>สหภาพยุโรป (12)</t>
  </si>
  <si>
    <t>มูลค่ารวม</t>
  </si>
  <si>
    <t>ล้านเหรียญสหรัฐฯ</t>
  </si>
  <si>
    <t>มูลค่าส่งออก</t>
  </si>
  <si>
    <t>มูลค่านำเข้า</t>
  </si>
  <si>
    <t>มูลค่า</t>
  </si>
  <si>
    <t>ตลาดส่งออกของไทย ปี 2553</t>
  </si>
  <si>
    <t>แหล่งนำเข้าของไทย ปี 2553</t>
  </si>
  <si>
    <t>ดุลการค้า</t>
  </si>
  <si>
    <t>กลุ่ม CIS (12)(รวมรัสเซีย)</t>
  </si>
  <si>
    <t xml:space="preserve">เอเซียใต้ </t>
  </si>
  <si>
    <t>CLMV</t>
  </si>
  <si>
    <t xml:space="preserve">   มูลค่าส่งออกรวม</t>
  </si>
  <si>
    <t>(Emerging Market)</t>
  </si>
  <si>
    <t>ตลาดศักยภาพระดับรอง</t>
  </si>
  <si>
    <t>(Dynamic Market)</t>
  </si>
  <si>
    <t>ตลาดศักยภาพสูง</t>
  </si>
  <si>
    <t>(Matured Market)</t>
  </si>
  <si>
    <t>เมียนมา</t>
  </si>
  <si>
    <t xml:space="preserve">หมายเหตุ : กรมศุลกากรปรับตัวเลขปี 2563 (มค-มิย.) </t>
  </si>
  <si>
    <t xml:space="preserve">            : เดือนพฤศจิกายน 1 Us = 30.9471 บาท</t>
  </si>
  <si>
    <t xml:space="preserve">ตลาดส่งออกสำคัญของไทยในระยะ 11 เดือน (ม.ค. - พ.ย.) ของปี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</si>
</sst>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_ ;[Red]\-#,##0.0\ "/>
    <numFmt numFmtId="167" formatCode="#,##0_ ;[Red]\-#,##0\ "/>
    <numFmt numFmtId="169" formatCode="_(* #,##0.0_);_(* \(#,##0.0\);_(* &quot;-&quot;??_);_(@_)"/>
  </numFmts>
  <fonts count="57">
    <font>
      <sz val="14"/>
      <name val="DilleniaUPC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name val="DilleniaUPC"/>
      <family val="1"/>
    </font>
    <font>
      <b/>
      <sz val="16"/>
      <name val="DilleniaUPC"/>
      <family val="1"/>
      <charset val="222"/>
    </font>
    <font>
      <sz val="14"/>
      <name val="DilleniaUPC"/>
      <family val="1"/>
      <charset val="222"/>
    </font>
    <font>
      <b/>
      <sz val="14"/>
      <name val="DilleniaUPC"/>
      <family val="1"/>
      <charset val="222"/>
    </font>
    <font>
      <sz val="12"/>
      <name val="DilleniaUPC"/>
      <family val="1"/>
      <charset val="222"/>
    </font>
    <font>
      <sz val="14"/>
      <name val="DilleniaUPC"/>
      <family val="1"/>
    </font>
    <font>
      <sz val="8"/>
      <name val="DilleniaUPC"/>
      <family val="1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2"/>
      <name val="DilleniaUPC"/>
      <family val="1"/>
    </font>
    <font>
      <sz val="16"/>
      <name val="DilleniaUPC"/>
      <family val="1"/>
      <charset val="222"/>
    </font>
    <font>
      <sz val="13"/>
      <name val="AngsanaUPC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DilleniaUPC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</borders>
  <cellStyleXfs count="188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6" fillId="0" borderId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5" applyNumberFormat="0" applyAlignment="0" applyProtection="0"/>
    <xf numFmtId="0" fontId="26" fillId="6" borderId="16" applyNumberFormat="0" applyAlignment="0" applyProtection="0"/>
    <xf numFmtId="0" fontId="27" fillId="6" borderId="15" applyNumberFormat="0" applyAlignment="0" applyProtection="0"/>
    <xf numFmtId="0" fontId="28" fillId="0" borderId="17" applyNumberFormat="0" applyFill="0" applyAlignment="0" applyProtection="0"/>
    <xf numFmtId="0" fontId="29" fillId="7" borderId="18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0" applyNumberFormat="0" applyFill="0" applyAlignment="0" applyProtection="0"/>
    <xf numFmtId="0" fontId="33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3" fillId="32" borderId="0" applyNumberFormat="0" applyBorder="0" applyAlignment="0" applyProtection="0"/>
    <xf numFmtId="0" fontId="10" fillId="0" borderId="0"/>
    <xf numFmtId="0" fontId="10" fillId="8" borderId="19" applyNumberFormat="0" applyFont="0" applyAlignment="0" applyProtection="0"/>
    <xf numFmtId="0" fontId="9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15" applyNumberFormat="0" applyAlignment="0" applyProtection="0"/>
    <xf numFmtId="0" fontId="45" fillId="6" borderId="16" applyNumberFormat="0" applyAlignment="0" applyProtection="0"/>
    <xf numFmtId="0" fontId="46" fillId="6" borderId="15" applyNumberFormat="0" applyAlignment="0" applyProtection="0"/>
    <xf numFmtId="0" fontId="47" fillId="0" borderId="17" applyNumberFormat="0" applyFill="0" applyAlignment="0" applyProtection="0"/>
    <xf numFmtId="0" fontId="48" fillId="7" borderId="18" applyNumberFormat="0" applyAlignment="0" applyProtection="0"/>
    <xf numFmtId="0" fontId="49" fillId="0" borderId="0" applyNumberFormat="0" applyFill="0" applyBorder="0" applyAlignment="0" applyProtection="0"/>
    <xf numFmtId="0" fontId="9" fillId="8" borderId="19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52" fillId="32" borderId="0" applyNumberFormat="0" applyBorder="0" applyAlignment="0" applyProtection="0"/>
    <xf numFmtId="0" fontId="8" fillId="0" borderId="0"/>
    <xf numFmtId="0" fontId="8" fillId="8" borderId="1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1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1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1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1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1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1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56" fillId="0" borderId="0" applyFont="0" applyFill="0" applyBorder="0" applyAlignment="0" applyProtection="0"/>
  </cellStyleXfs>
  <cellXfs count="162">
    <xf numFmtId="0" fontId="0" fillId="0" borderId="0" xfId="0"/>
    <xf numFmtId="2" fontId="14" fillId="0" borderId="0" xfId="0" applyNumberFormat="1" applyFont="1" applyAlignment="1">
      <alignment horizontal="right" vertical="top"/>
    </xf>
    <xf numFmtId="0" fontId="1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2" fillId="0" borderId="0" xfId="2" applyFont="1" applyAlignment="1">
      <alignment horizontal="center"/>
    </xf>
    <xf numFmtId="0" fontId="11" fillId="0" borderId="0" xfId="2"/>
    <xf numFmtId="2" fontId="14" fillId="0" borderId="0" xfId="2" applyNumberFormat="1" applyFont="1" applyAlignment="1">
      <alignment horizontal="right" vertical="top"/>
    </xf>
    <xf numFmtId="0" fontId="14" fillId="0" borderId="0" xfId="2" applyFont="1" applyAlignment="1">
      <alignment horizontal="right" vertical="top"/>
    </xf>
    <xf numFmtId="0" fontId="11" fillId="0" borderId="0" xfId="2" applyAlignment="1">
      <alignment horizontal="right" vertical="top"/>
    </xf>
    <xf numFmtId="0" fontId="11" fillId="0" borderId="2" xfId="2" applyBorder="1"/>
    <xf numFmtId="0" fontId="11" fillId="0" borderId="2" xfId="2" applyBorder="1" applyAlignment="1">
      <alignment horizontal="right" vertical="top"/>
    </xf>
    <xf numFmtId="0" fontId="11" fillId="0" borderId="3" xfId="2" applyBorder="1" applyAlignment="1">
      <alignment horizontal="center" vertical="top"/>
    </xf>
    <xf numFmtId="0" fontId="11" fillId="0" borderId="0" xfId="2" applyBorder="1" applyAlignment="1">
      <alignment horizontal="center" vertical="top"/>
    </xf>
    <xf numFmtId="0" fontId="11" fillId="0" borderId="1" xfId="2" applyBorder="1"/>
    <xf numFmtId="0" fontId="11" fillId="0" borderId="1" xfId="2" applyBorder="1" applyAlignment="1">
      <alignment horizontal="right" vertical="top"/>
    </xf>
    <xf numFmtId="0" fontId="13" fillId="0" borderId="4" xfId="2" applyFont="1" applyBorder="1" applyAlignment="1">
      <alignment horizontal="center" vertical="top"/>
    </xf>
    <xf numFmtId="0" fontId="11" fillId="0" borderId="4" xfId="2" applyBorder="1" applyAlignment="1">
      <alignment horizontal="center" vertical="top"/>
    </xf>
    <xf numFmtId="0" fontId="15" fillId="0" borderId="4" xfId="2" applyFont="1" applyBorder="1" applyAlignment="1">
      <alignment horizontal="center" vertical="top"/>
    </xf>
    <xf numFmtId="0" fontId="11" fillId="0" borderId="0" xfId="2" applyBorder="1" applyAlignment="1">
      <alignment horizontal="right" vertical="top"/>
    </xf>
    <xf numFmtId="0" fontId="14" fillId="0" borderId="2" xfId="2" applyFont="1" applyBorder="1" applyAlignment="1">
      <alignment horizontal="left" vertical="top"/>
    </xf>
    <xf numFmtId="0" fontId="14" fillId="0" borderId="2" xfId="2" applyFont="1" applyBorder="1" applyAlignment="1">
      <alignment horizontal="right" vertical="top"/>
    </xf>
    <xf numFmtId="167" fontId="14" fillId="0" borderId="0" xfId="2" applyNumberFormat="1" applyFont="1" applyBorder="1" applyAlignment="1">
      <alignment horizontal="right" vertical="top"/>
    </xf>
    <xf numFmtId="0" fontId="14" fillId="0" borderId="0" xfId="2" applyFont="1" applyBorder="1" applyAlignment="1">
      <alignment horizontal="right" vertical="top"/>
    </xf>
    <xf numFmtId="166" fontId="14" fillId="0" borderId="0" xfId="1" applyNumberFormat="1" applyFont="1" applyBorder="1" applyAlignment="1">
      <alignment horizontal="right" vertical="top"/>
    </xf>
    <xf numFmtId="166" fontId="14" fillId="0" borderId="5" xfId="1" applyNumberFormat="1" applyFont="1" applyBorder="1" applyAlignment="1">
      <alignment horizontal="right" vertical="top"/>
    </xf>
    <xf numFmtId="165" fontId="14" fillId="0" borderId="5" xfId="2" applyNumberFormat="1" applyFont="1" applyBorder="1" applyAlignment="1">
      <alignment horizontal="right" vertical="top"/>
    </xf>
    <xf numFmtId="167" fontId="13" fillId="0" borderId="0" xfId="2" applyNumberFormat="1" applyFont="1" applyBorder="1" applyAlignment="1">
      <alignment horizontal="right" vertical="top"/>
    </xf>
    <xf numFmtId="0" fontId="13" fillId="0" borderId="0" xfId="2" applyFont="1" applyBorder="1" applyAlignment="1">
      <alignment horizontal="right" vertical="top"/>
    </xf>
    <xf numFmtId="166" fontId="13" fillId="0" borderId="0" xfId="2" applyNumberFormat="1" applyFont="1" applyBorder="1" applyAlignment="1">
      <alignment horizontal="right" vertical="top"/>
    </xf>
    <xf numFmtId="166" fontId="13" fillId="0" borderId="5" xfId="2" applyNumberFormat="1" applyFont="1" applyBorder="1" applyAlignment="1">
      <alignment horizontal="right" vertical="top"/>
    </xf>
    <xf numFmtId="165" fontId="13" fillId="0" borderId="0" xfId="2" applyNumberFormat="1" applyFont="1" applyBorder="1" applyAlignment="1">
      <alignment horizontal="right" vertical="top"/>
    </xf>
    <xf numFmtId="165" fontId="13" fillId="0" borderId="5" xfId="2" applyNumberFormat="1" applyFont="1" applyBorder="1" applyAlignment="1">
      <alignment horizontal="right" vertical="top"/>
    </xf>
    <xf numFmtId="0" fontId="14" fillId="0" borderId="0" xfId="2" applyFont="1" applyBorder="1" applyAlignment="1">
      <alignment horizontal="left" vertical="top"/>
    </xf>
    <xf numFmtId="1" fontId="11" fillId="0" borderId="0" xfId="2" applyNumberFormat="1" applyAlignment="1">
      <alignment horizontal="left" vertical="top"/>
    </xf>
    <xf numFmtId="166" fontId="13" fillId="0" borderId="0" xfId="1" applyNumberFormat="1" applyFont="1" applyBorder="1" applyAlignment="1">
      <alignment horizontal="right" vertical="top"/>
    </xf>
    <xf numFmtId="166" fontId="13" fillId="0" borderId="5" xfId="1" applyNumberFormat="1" applyFont="1" applyBorder="1" applyAlignment="1">
      <alignment horizontal="right" vertical="top"/>
    </xf>
    <xf numFmtId="0" fontId="11" fillId="0" borderId="0" xfId="2" applyAlignment="1">
      <alignment horizontal="left" vertical="top"/>
    </xf>
    <xf numFmtId="1" fontId="11" fillId="0" borderId="0" xfId="2" applyNumberFormat="1" applyAlignment="1">
      <alignment horizontal="right" vertical="top"/>
    </xf>
    <xf numFmtId="1" fontId="14" fillId="0" borderId="0" xfId="2" applyNumberFormat="1" applyFont="1" applyAlignment="1">
      <alignment horizontal="left" vertical="top"/>
    </xf>
    <xf numFmtId="0" fontId="14" fillId="0" borderId="0" xfId="2" applyFont="1" applyAlignment="1">
      <alignment horizontal="left" vertical="top"/>
    </xf>
    <xf numFmtId="0" fontId="13" fillId="0" borderId="2" xfId="2" applyFont="1" applyBorder="1" applyAlignment="1">
      <alignment vertical="top"/>
    </xf>
    <xf numFmtId="0" fontId="11" fillId="0" borderId="2" xfId="2" applyBorder="1" applyAlignment="1">
      <alignment horizontal="left" vertical="top"/>
    </xf>
    <xf numFmtId="0" fontId="13" fillId="0" borderId="0" xfId="2" applyFont="1" applyBorder="1" applyAlignment="1" applyProtection="1">
      <alignment horizontal="left" vertical="top"/>
    </xf>
    <xf numFmtId="3" fontId="11" fillId="0" borderId="0" xfId="2" applyNumberFormat="1" applyAlignment="1">
      <alignment horizontal="right" vertical="top"/>
    </xf>
    <xf numFmtId="0" fontId="11" fillId="0" borderId="0" xfId="2" applyBorder="1"/>
    <xf numFmtId="3" fontId="11" fillId="0" borderId="0" xfId="2" applyNumberFormat="1"/>
    <xf numFmtId="0" fontId="11" fillId="0" borderId="4" xfId="2" applyFont="1" applyBorder="1" applyAlignment="1">
      <alignment horizontal="center" vertical="top"/>
    </xf>
    <xf numFmtId="167" fontId="14" fillId="0" borderId="5" xfId="2" applyNumberFormat="1" applyFont="1" applyBorder="1" applyAlignment="1">
      <alignment horizontal="right" vertical="top"/>
    </xf>
    <xf numFmtId="167" fontId="13" fillId="0" borderId="5" xfId="2" applyNumberFormat="1" applyFont="1" applyBorder="1" applyAlignment="1">
      <alignment horizontal="right" vertical="top"/>
    </xf>
    <xf numFmtId="0" fontId="11" fillId="0" borderId="3" xfId="2" applyFont="1" applyBorder="1" applyAlignment="1">
      <alignment horizontal="center" vertical="top"/>
    </xf>
    <xf numFmtId="0" fontId="11" fillId="0" borderId="0" xfId="2" applyFont="1" applyAlignment="1">
      <alignment horizontal="left" vertical="top"/>
    </xf>
    <xf numFmtId="167" fontId="14" fillId="0" borderId="6" xfId="2" applyNumberFormat="1" applyFont="1" applyBorder="1" applyAlignment="1">
      <alignment horizontal="right" vertical="top"/>
    </xf>
    <xf numFmtId="167" fontId="11" fillId="0" borderId="0" xfId="2" applyNumberFormat="1" applyBorder="1" applyAlignment="1">
      <alignment horizontal="right" vertical="top"/>
    </xf>
    <xf numFmtId="167" fontId="14" fillId="0" borderId="7" xfId="2" applyNumberFormat="1" applyFont="1" applyBorder="1" applyAlignment="1">
      <alignment horizontal="right" vertical="top"/>
    </xf>
    <xf numFmtId="167" fontId="13" fillId="0" borderId="7" xfId="2" applyNumberFormat="1" applyFont="1" applyBorder="1" applyAlignment="1">
      <alignment horizontal="right" vertical="top"/>
    </xf>
    <xf numFmtId="167" fontId="13" fillId="0" borderId="4" xfId="2" applyNumberFormat="1" applyFont="1" applyBorder="1" applyAlignment="1">
      <alignment horizontal="right" vertical="top"/>
    </xf>
    <xf numFmtId="166" fontId="13" fillId="0" borderId="1" xfId="1" applyNumberFormat="1" applyFont="1" applyBorder="1" applyAlignment="1">
      <alignment horizontal="right" vertical="top"/>
    </xf>
    <xf numFmtId="166" fontId="13" fillId="0" borderId="4" xfId="1" applyNumberFormat="1" applyFont="1" applyBorder="1" applyAlignment="1">
      <alignment horizontal="right" vertical="top"/>
    </xf>
    <xf numFmtId="165" fontId="13" fillId="0" borderId="4" xfId="2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3" applyFont="1"/>
    <xf numFmtId="1" fontId="11" fillId="0" borderId="0" xfId="2" applyNumberFormat="1" applyFont="1" applyAlignment="1">
      <alignment horizontal="left" vertical="top"/>
    </xf>
    <xf numFmtId="167" fontId="14" fillId="0" borderId="7" xfId="2" applyNumberFormat="1" applyFont="1" applyBorder="1" applyAlignment="1">
      <alignment horizontal="center" vertical="top"/>
    </xf>
    <xf numFmtId="167" fontId="13" fillId="0" borderId="7" xfId="2" applyNumberFormat="1" applyFont="1" applyBorder="1" applyAlignment="1">
      <alignment horizontal="center" vertical="top"/>
    </xf>
    <xf numFmtId="167" fontId="13" fillId="0" borderId="5" xfId="2" applyNumberFormat="1" applyFont="1" applyBorder="1" applyAlignment="1">
      <alignment horizontal="center" vertical="top"/>
    </xf>
    <xf numFmtId="167" fontId="11" fillId="0" borderId="5" xfId="2" applyNumberFormat="1" applyBorder="1" applyAlignment="1">
      <alignment horizontal="center" vertical="top"/>
    </xf>
    <xf numFmtId="167" fontId="13" fillId="0" borderId="4" xfId="2" applyNumberFormat="1" applyFont="1" applyBorder="1" applyAlignment="1">
      <alignment horizontal="center" vertical="top"/>
    </xf>
    <xf numFmtId="0" fontId="11" fillId="0" borderId="4" xfId="2" applyBorder="1" applyAlignment="1">
      <alignment horizontal="right" vertical="top"/>
    </xf>
    <xf numFmtId="0" fontId="14" fillId="0" borderId="8" xfId="2" applyFont="1" applyBorder="1" applyAlignment="1">
      <alignment horizontal="right" vertical="top"/>
    </xf>
    <xf numFmtId="0" fontId="14" fillId="0" borderId="8" xfId="2" applyFont="1" applyBorder="1" applyAlignment="1">
      <alignment horizontal="left" vertical="top"/>
    </xf>
    <xf numFmtId="167" fontId="14" fillId="0" borderId="9" xfId="2" applyNumberFormat="1" applyFont="1" applyBorder="1" applyAlignment="1">
      <alignment horizontal="center" vertical="top"/>
    </xf>
    <xf numFmtId="167" fontId="14" fillId="0" borderId="9" xfId="2" applyNumberFormat="1" applyFont="1" applyBorder="1" applyAlignment="1">
      <alignment horizontal="right" vertical="top"/>
    </xf>
    <xf numFmtId="0" fontId="11" fillId="0" borderId="8" xfId="2" applyBorder="1" applyAlignment="1">
      <alignment horizontal="right" vertical="top"/>
    </xf>
    <xf numFmtId="166" fontId="14" fillId="0" borderId="9" xfId="1" applyNumberFormat="1" applyFont="1" applyBorder="1" applyAlignment="1">
      <alignment horizontal="right" vertical="top"/>
    </xf>
    <xf numFmtId="165" fontId="14" fillId="0" borderId="9" xfId="2" applyNumberFormat="1" applyFont="1" applyBorder="1" applyAlignment="1">
      <alignment horizontal="right" vertical="top"/>
    </xf>
    <xf numFmtId="1" fontId="11" fillId="0" borderId="0" xfId="2" applyNumberFormat="1" applyBorder="1" applyAlignment="1">
      <alignment horizontal="left" vertical="top"/>
    </xf>
    <xf numFmtId="1" fontId="11" fillId="0" borderId="0" xfId="2" applyNumberFormat="1" applyFont="1" applyBorder="1" applyAlignment="1">
      <alignment horizontal="left" vertical="top"/>
    </xf>
    <xf numFmtId="167" fontId="14" fillId="0" borderId="3" xfId="2" applyNumberFormat="1" applyFont="1" applyBorder="1" applyAlignment="1">
      <alignment horizontal="center" vertical="top"/>
    </xf>
    <xf numFmtId="1" fontId="14" fillId="0" borderId="8" xfId="2" applyNumberFormat="1" applyFont="1" applyBorder="1" applyAlignment="1">
      <alignment horizontal="left" vertical="top"/>
    </xf>
    <xf numFmtId="0" fontId="14" fillId="0" borderId="8" xfId="2" applyFont="1" applyBorder="1"/>
    <xf numFmtId="0" fontId="15" fillId="0" borderId="4" xfId="0" applyFont="1" applyBorder="1" applyAlignment="1">
      <alignment horizontal="center" vertical="top"/>
    </xf>
    <xf numFmtId="0" fontId="13" fillId="0" borderId="0" xfId="2" applyFont="1"/>
    <xf numFmtId="3" fontId="11" fillId="0" borderId="0" xfId="2" applyNumberFormat="1" applyBorder="1" applyAlignment="1">
      <alignment horizontal="right" vertical="top"/>
    </xf>
    <xf numFmtId="3" fontId="13" fillId="0" borderId="0" xfId="2" applyNumberFormat="1" applyFont="1" applyBorder="1"/>
    <xf numFmtId="1" fontId="13" fillId="0" borderId="0" xfId="2" applyNumberFormat="1" applyFont="1" applyBorder="1" applyAlignment="1">
      <alignment horizontal="left" vertical="top"/>
    </xf>
    <xf numFmtId="0" fontId="14" fillId="0" borderId="0" xfId="2" applyFont="1"/>
    <xf numFmtId="167" fontId="14" fillId="0" borderId="8" xfId="2" applyNumberFormat="1" applyFont="1" applyBorder="1" applyAlignment="1">
      <alignment horizontal="right" vertical="top"/>
    </xf>
    <xf numFmtId="167" fontId="13" fillId="0" borderId="1" xfId="2" applyNumberFormat="1" applyFont="1" applyBorder="1" applyAlignment="1">
      <alignment horizontal="right" vertical="top"/>
    </xf>
    <xf numFmtId="166" fontId="14" fillId="0" borderId="8" xfId="1" applyNumberFormat="1" applyFont="1" applyBorder="1" applyAlignment="1">
      <alignment horizontal="right" vertical="top"/>
    </xf>
    <xf numFmtId="0" fontId="11" fillId="0" borderId="0" xfId="2" applyFont="1" applyBorder="1" applyAlignment="1">
      <alignment vertical="top"/>
    </xf>
    <xf numFmtId="0" fontId="13" fillId="0" borderId="0" xfId="2" applyFont="1" applyBorder="1"/>
    <xf numFmtId="0" fontId="13" fillId="0" borderId="0" xfId="2" applyFont="1" applyBorder="1" applyAlignment="1">
      <alignment vertical="top"/>
    </xf>
    <xf numFmtId="0" fontId="11" fillId="0" borderId="0" xfId="2" applyBorder="1" applyAlignment="1">
      <alignment horizontal="left" vertical="top"/>
    </xf>
    <xf numFmtId="0" fontId="14" fillId="0" borderId="1" xfId="2" applyFont="1" applyBorder="1" applyAlignment="1">
      <alignment horizontal="right" vertical="top"/>
    </xf>
    <xf numFmtId="1" fontId="13" fillId="0" borderId="10" xfId="2" applyNumberFormat="1" applyFont="1" applyBorder="1" applyAlignment="1">
      <alignment horizontal="left" vertical="top"/>
    </xf>
    <xf numFmtId="0" fontId="11" fillId="0" borderId="4" xfId="2" applyBorder="1"/>
    <xf numFmtId="0" fontId="14" fillId="0" borderId="8" xfId="2" applyFont="1" applyBorder="1" applyAlignment="1">
      <alignment vertical="top"/>
    </xf>
    <xf numFmtId="167" fontId="14" fillId="0" borderId="8" xfId="2" applyNumberFormat="1" applyFont="1" applyBorder="1" applyAlignment="1">
      <alignment horizontal="center"/>
    </xf>
    <xf numFmtId="167" fontId="14" fillId="0" borderId="8" xfId="2" applyNumberFormat="1" applyFont="1" applyBorder="1"/>
    <xf numFmtId="0" fontId="13" fillId="0" borderId="1" xfId="2" applyFont="1" applyBorder="1" applyAlignment="1">
      <alignment horizontal="right" vertical="top"/>
    </xf>
    <xf numFmtId="4" fontId="13" fillId="0" borderId="0" xfId="0" applyNumberFormat="1" applyFont="1" applyFill="1" applyBorder="1" applyAlignment="1">
      <alignment horizontal="right"/>
    </xf>
    <xf numFmtId="0" fontId="13" fillId="0" borderId="0" xfId="2" applyFont="1" applyAlignment="1">
      <alignment horizontal="left" vertical="top"/>
    </xf>
    <xf numFmtId="0" fontId="11" fillId="0" borderId="0" xfId="2" applyFont="1"/>
    <xf numFmtId="166" fontId="11" fillId="0" borderId="0" xfId="2" applyNumberFormat="1"/>
    <xf numFmtId="167" fontId="13" fillId="0" borderId="10" xfId="2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167" fontId="14" fillId="0" borderId="5" xfId="1" applyNumberFormat="1" applyFont="1" applyBorder="1" applyAlignment="1">
      <alignment horizontal="right" vertical="top"/>
    </xf>
    <xf numFmtId="167" fontId="14" fillId="0" borderId="11" xfId="1" applyNumberFormat="1" applyFont="1" applyBorder="1" applyAlignment="1">
      <alignment horizontal="right" vertical="top"/>
    </xf>
    <xf numFmtId="167" fontId="13" fillId="0" borderId="11" xfId="1" applyNumberFormat="1" applyFont="1" applyBorder="1" applyAlignment="1">
      <alignment horizontal="right" vertical="top"/>
    </xf>
    <xf numFmtId="167" fontId="14" fillId="0" borderId="3" xfId="1" applyNumberFormat="1" applyFont="1" applyBorder="1" applyAlignment="1">
      <alignment horizontal="right" vertical="top"/>
    </xf>
    <xf numFmtId="0" fontId="11" fillId="0" borderId="5" xfId="2" applyBorder="1"/>
    <xf numFmtId="167" fontId="13" fillId="0" borderId="4" xfId="1" applyNumberFormat="1" applyFont="1" applyBorder="1" applyAlignment="1">
      <alignment horizontal="right" vertical="top"/>
    </xf>
    <xf numFmtId="0" fontId="13" fillId="0" borderId="0" xfId="0" applyFont="1" applyBorder="1" applyAlignment="1">
      <alignment horizontal="center" vertical="top"/>
    </xf>
    <xf numFmtId="0" fontId="12" fillId="0" borderId="0" xfId="2" applyFont="1" applyAlignment="1"/>
    <xf numFmtId="0" fontId="35" fillId="0" borderId="0" xfId="2" applyFont="1"/>
    <xf numFmtId="0" fontId="34" fillId="0" borderId="0" xfId="2" applyFont="1"/>
    <xf numFmtId="1" fontId="34" fillId="0" borderId="0" xfId="0" applyNumberFormat="1" applyFont="1" applyAlignment="1">
      <alignment vertical="center"/>
    </xf>
    <xf numFmtId="166" fontId="34" fillId="0" borderId="0" xfId="2" applyNumberFormat="1" applyFont="1"/>
    <xf numFmtId="0" fontId="36" fillId="0" borderId="0" xfId="2" applyFont="1"/>
    <xf numFmtId="0" fontId="36" fillId="0" borderId="0" xfId="2" applyFont="1" applyBorder="1" applyAlignment="1">
      <alignment horizontal="left" vertical="top"/>
    </xf>
    <xf numFmtId="0" fontId="54" fillId="0" borderId="0" xfId="2" applyFont="1" applyAlignment="1">
      <alignment vertical="center"/>
    </xf>
    <xf numFmtId="0" fontId="54" fillId="0" borderId="0" xfId="2" applyFont="1"/>
    <xf numFmtId="0" fontId="54" fillId="0" borderId="2" xfId="2" applyFont="1" applyBorder="1"/>
    <xf numFmtId="0" fontId="54" fillId="0" borderId="2" xfId="2" applyFont="1" applyBorder="1" applyAlignment="1">
      <alignment horizontal="right" vertical="top"/>
    </xf>
    <xf numFmtId="0" fontId="55" fillId="0" borderId="3" xfId="0" applyFont="1" applyBorder="1" applyAlignment="1">
      <alignment horizontal="center" vertical="top"/>
    </xf>
    <xf numFmtId="0" fontId="54" fillId="0" borderId="1" xfId="2" applyFont="1" applyBorder="1"/>
    <xf numFmtId="0" fontId="54" fillId="0" borderId="1" xfId="2" applyFont="1" applyBorder="1" applyAlignment="1">
      <alignment horizontal="right" vertical="top"/>
    </xf>
    <xf numFmtId="0" fontId="55" fillId="0" borderId="4" xfId="0" applyFont="1" applyBorder="1" applyAlignment="1">
      <alignment horizontal="center" vertical="top" shrinkToFit="1"/>
    </xf>
    <xf numFmtId="0" fontId="54" fillId="0" borderId="0" xfId="2" applyFont="1" applyBorder="1" applyAlignment="1">
      <alignment horizontal="right" vertical="center"/>
    </xf>
    <xf numFmtId="0" fontId="53" fillId="0" borderId="2" xfId="2" applyFont="1" applyBorder="1" applyAlignment="1">
      <alignment horizontal="left" vertical="center"/>
    </xf>
    <xf numFmtId="0" fontId="53" fillId="0" borderId="2" xfId="2" applyFont="1" applyBorder="1" applyAlignment="1">
      <alignment horizontal="right" vertical="center"/>
    </xf>
    <xf numFmtId="167" fontId="53" fillId="0" borderId="3" xfId="2" applyNumberFormat="1" applyFont="1" applyBorder="1" applyAlignment="1">
      <alignment horizontal="right" vertical="center"/>
    </xf>
    <xf numFmtId="0" fontId="53" fillId="0" borderId="0" xfId="2" applyFont="1" applyBorder="1" applyAlignment="1">
      <alignment horizontal="right" vertical="center"/>
    </xf>
    <xf numFmtId="0" fontId="53" fillId="0" borderId="0" xfId="2" applyFont="1" applyBorder="1" applyAlignment="1">
      <alignment horizontal="left" vertical="center"/>
    </xf>
    <xf numFmtId="167" fontId="53" fillId="0" borderId="5" xfId="2" applyNumberFormat="1" applyFont="1" applyBorder="1" applyAlignment="1">
      <alignment horizontal="right" vertical="center"/>
    </xf>
    <xf numFmtId="166" fontId="53" fillId="0" borderId="5" xfId="2" applyNumberFormat="1" applyFont="1" applyBorder="1" applyAlignment="1">
      <alignment horizontal="right" vertical="center"/>
    </xf>
    <xf numFmtId="0" fontId="54" fillId="0" borderId="0" xfId="2" applyFont="1" applyAlignment="1">
      <alignment horizontal="right" vertical="center"/>
    </xf>
    <xf numFmtId="1" fontId="54" fillId="0" borderId="0" xfId="2" applyNumberFormat="1" applyFont="1" applyAlignment="1">
      <alignment horizontal="left" vertical="center"/>
    </xf>
    <xf numFmtId="167" fontId="54" fillId="0" borderId="5" xfId="2" applyNumberFormat="1" applyFont="1" applyBorder="1" applyAlignment="1">
      <alignment horizontal="right" vertical="center"/>
    </xf>
    <xf numFmtId="0" fontId="54" fillId="0" borderId="21" xfId="2" applyFont="1" applyBorder="1" applyAlignment="1">
      <alignment horizontal="right" vertical="center"/>
    </xf>
    <xf numFmtId="1" fontId="54" fillId="0" borderId="21" xfId="2" applyNumberFormat="1" applyFont="1" applyBorder="1" applyAlignment="1">
      <alignment horizontal="left" vertical="center"/>
    </xf>
    <xf numFmtId="0" fontId="54" fillId="0" borderId="21" xfId="2" applyFont="1" applyBorder="1" applyAlignment="1">
      <alignment vertical="center"/>
    </xf>
    <xf numFmtId="167" fontId="54" fillId="0" borderId="22" xfId="2" applyNumberFormat="1" applyFont="1" applyBorder="1" applyAlignment="1">
      <alignment horizontal="right" vertical="center"/>
    </xf>
    <xf numFmtId="0" fontId="53" fillId="0" borderId="0" xfId="2" applyFont="1" applyAlignment="1">
      <alignment horizontal="right" vertical="center"/>
    </xf>
    <xf numFmtId="0" fontId="53" fillId="0" borderId="0" xfId="2" applyFont="1" applyAlignment="1">
      <alignment horizontal="left" vertical="center"/>
    </xf>
    <xf numFmtId="1" fontId="53" fillId="0" borderId="0" xfId="2" applyNumberFormat="1" applyFont="1" applyAlignment="1">
      <alignment horizontal="left" vertical="center"/>
    </xf>
    <xf numFmtId="0" fontId="54" fillId="0" borderId="0" xfId="2" applyFont="1" applyAlignment="1">
      <alignment horizontal="left" vertical="center"/>
    </xf>
    <xf numFmtId="0" fontId="53" fillId="0" borderId="0" xfId="2" applyFont="1" applyAlignment="1">
      <alignment vertical="center"/>
    </xf>
    <xf numFmtId="0" fontId="54" fillId="0" borderId="1" xfId="2" applyFont="1" applyBorder="1" applyAlignment="1">
      <alignment horizontal="left" vertical="center"/>
    </xf>
    <xf numFmtId="167" fontId="53" fillId="0" borderId="1" xfId="2" applyNumberFormat="1" applyFont="1" applyBorder="1" applyAlignment="1">
      <alignment horizontal="right" vertical="center"/>
    </xf>
    <xf numFmtId="167" fontId="54" fillId="0" borderId="4" xfId="2" applyNumberFormat="1" applyFont="1" applyBorder="1" applyAlignment="1">
      <alignment horizontal="right" vertical="center"/>
    </xf>
    <xf numFmtId="1" fontId="54" fillId="0" borderId="0" xfId="0" applyNumberFormat="1" applyFont="1" applyAlignment="1">
      <alignment vertical="center"/>
    </xf>
    <xf numFmtId="0" fontId="54" fillId="0" borderId="0" xfId="2" applyFont="1" applyBorder="1" applyAlignment="1">
      <alignment horizontal="right" vertical="top"/>
    </xf>
    <xf numFmtId="169" fontId="54" fillId="0" borderId="5" xfId="187" applyNumberFormat="1" applyFont="1" applyBorder="1" applyAlignment="1">
      <alignment horizontal="right" vertical="center"/>
    </xf>
    <xf numFmtId="1" fontId="55" fillId="0" borderId="0" xfId="2" applyNumberFormat="1" applyFont="1" applyAlignment="1">
      <alignment horizontal="left" vertical="center"/>
    </xf>
    <xf numFmtId="1" fontId="55" fillId="0" borderId="0" xfId="0" applyNumberFormat="1" applyFont="1" applyAlignment="1">
      <alignment vertical="center"/>
    </xf>
    <xf numFmtId="2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53" fillId="0" borderId="0" xfId="2" applyFont="1" applyAlignment="1">
      <alignment horizontal="center" vertical="center"/>
    </xf>
    <xf numFmtId="2" fontId="53" fillId="0" borderId="1" xfId="0" applyNumberFormat="1" applyFont="1" applyBorder="1" applyAlignment="1">
      <alignment horizontal="center" vertical="center"/>
    </xf>
  </cellXfs>
  <cellStyles count="188">
    <cellStyle name="20% - Accent1" xfId="21" builtinId="30" customBuiltin="1"/>
    <cellStyle name="20% - Accent1 2" xfId="65"/>
    <cellStyle name="20% - Accent1 3" xfId="90"/>
    <cellStyle name="20% - Accent1 4" xfId="104"/>
    <cellStyle name="20% - Accent1 5" xfId="118"/>
    <cellStyle name="20% - Accent1 6" xfId="132"/>
    <cellStyle name="20% - Accent1 7" xfId="146"/>
    <cellStyle name="20% - Accent1 8" xfId="160"/>
    <cellStyle name="20% - Accent1 9" xfId="175"/>
    <cellStyle name="20% - Accent2" xfId="25" builtinId="34" customBuiltin="1"/>
    <cellStyle name="20% - Accent2 2" xfId="69"/>
    <cellStyle name="20% - Accent2 3" xfId="92"/>
    <cellStyle name="20% - Accent2 4" xfId="106"/>
    <cellStyle name="20% - Accent2 5" xfId="120"/>
    <cellStyle name="20% - Accent2 6" xfId="134"/>
    <cellStyle name="20% - Accent2 7" xfId="148"/>
    <cellStyle name="20% - Accent2 8" xfId="162"/>
    <cellStyle name="20% - Accent2 9" xfId="177"/>
    <cellStyle name="20% - Accent3" xfId="29" builtinId="38" customBuiltin="1"/>
    <cellStyle name="20% - Accent3 2" xfId="73"/>
    <cellStyle name="20% - Accent3 3" xfId="94"/>
    <cellStyle name="20% - Accent3 4" xfId="108"/>
    <cellStyle name="20% - Accent3 5" xfId="122"/>
    <cellStyle name="20% - Accent3 6" xfId="136"/>
    <cellStyle name="20% - Accent3 7" xfId="150"/>
    <cellStyle name="20% - Accent3 8" xfId="164"/>
    <cellStyle name="20% - Accent3 9" xfId="179"/>
    <cellStyle name="20% - Accent4" xfId="33" builtinId="42" customBuiltin="1"/>
    <cellStyle name="20% - Accent4 2" xfId="77"/>
    <cellStyle name="20% - Accent4 3" xfId="96"/>
    <cellStyle name="20% - Accent4 4" xfId="110"/>
    <cellStyle name="20% - Accent4 5" xfId="124"/>
    <cellStyle name="20% - Accent4 6" xfId="138"/>
    <cellStyle name="20% - Accent4 7" xfId="152"/>
    <cellStyle name="20% - Accent4 8" xfId="166"/>
    <cellStyle name="20% - Accent4 9" xfId="181"/>
    <cellStyle name="20% - Accent5" xfId="37" builtinId="46" customBuiltin="1"/>
    <cellStyle name="20% - Accent5 2" xfId="81"/>
    <cellStyle name="20% - Accent5 3" xfId="98"/>
    <cellStyle name="20% - Accent5 4" xfId="112"/>
    <cellStyle name="20% - Accent5 5" xfId="126"/>
    <cellStyle name="20% - Accent5 6" xfId="140"/>
    <cellStyle name="20% - Accent5 7" xfId="154"/>
    <cellStyle name="20% - Accent5 8" xfId="168"/>
    <cellStyle name="20% - Accent5 9" xfId="183"/>
    <cellStyle name="20% - Accent6" xfId="41" builtinId="50" customBuiltin="1"/>
    <cellStyle name="20% - Accent6 2" xfId="85"/>
    <cellStyle name="20% - Accent6 3" xfId="100"/>
    <cellStyle name="20% - Accent6 4" xfId="114"/>
    <cellStyle name="20% - Accent6 5" xfId="128"/>
    <cellStyle name="20% - Accent6 6" xfId="142"/>
    <cellStyle name="20% - Accent6 7" xfId="156"/>
    <cellStyle name="20% - Accent6 8" xfId="170"/>
    <cellStyle name="20% - Accent6 9" xfId="185"/>
    <cellStyle name="40% - Accent1" xfId="22" builtinId="31" customBuiltin="1"/>
    <cellStyle name="40% - Accent1 2" xfId="66"/>
    <cellStyle name="40% - Accent1 3" xfId="91"/>
    <cellStyle name="40% - Accent1 4" xfId="105"/>
    <cellStyle name="40% - Accent1 5" xfId="119"/>
    <cellStyle name="40% - Accent1 6" xfId="133"/>
    <cellStyle name="40% - Accent1 7" xfId="147"/>
    <cellStyle name="40% - Accent1 8" xfId="161"/>
    <cellStyle name="40% - Accent1 9" xfId="176"/>
    <cellStyle name="40% - Accent2" xfId="26" builtinId="35" customBuiltin="1"/>
    <cellStyle name="40% - Accent2 2" xfId="70"/>
    <cellStyle name="40% - Accent2 3" xfId="93"/>
    <cellStyle name="40% - Accent2 4" xfId="107"/>
    <cellStyle name="40% - Accent2 5" xfId="121"/>
    <cellStyle name="40% - Accent2 6" xfId="135"/>
    <cellStyle name="40% - Accent2 7" xfId="149"/>
    <cellStyle name="40% - Accent2 8" xfId="163"/>
    <cellStyle name="40% - Accent2 9" xfId="178"/>
    <cellStyle name="40% - Accent3" xfId="30" builtinId="39" customBuiltin="1"/>
    <cellStyle name="40% - Accent3 2" xfId="74"/>
    <cellStyle name="40% - Accent3 3" xfId="95"/>
    <cellStyle name="40% - Accent3 4" xfId="109"/>
    <cellStyle name="40% - Accent3 5" xfId="123"/>
    <cellStyle name="40% - Accent3 6" xfId="137"/>
    <cellStyle name="40% - Accent3 7" xfId="151"/>
    <cellStyle name="40% - Accent3 8" xfId="165"/>
    <cellStyle name="40% - Accent3 9" xfId="180"/>
    <cellStyle name="40% - Accent4" xfId="34" builtinId="43" customBuiltin="1"/>
    <cellStyle name="40% - Accent4 2" xfId="78"/>
    <cellStyle name="40% - Accent4 3" xfId="97"/>
    <cellStyle name="40% - Accent4 4" xfId="111"/>
    <cellStyle name="40% - Accent4 5" xfId="125"/>
    <cellStyle name="40% - Accent4 6" xfId="139"/>
    <cellStyle name="40% - Accent4 7" xfId="153"/>
    <cellStyle name="40% - Accent4 8" xfId="167"/>
    <cellStyle name="40% - Accent4 9" xfId="182"/>
    <cellStyle name="40% - Accent5" xfId="38" builtinId="47" customBuiltin="1"/>
    <cellStyle name="40% - Accent5 2" xfId="82"/>
    <cellStyle name="40% - Accent5 3" xfId="99"/>
    <cellStyle name="40% - Accent5 4" xfId="113"/>
    <cellStyle name="40% - Accent5 5" xfId="127"/>
    <cellStyle name="40% - Accent5 6" xfId="141"/>
    <cellStyle name="40% - Accent5 7" xfId="155"/>
    <cellStyle name="40% - Accent5 8" xfId="169"/>
    <cellStyle name="40% - Accent5 9" xfId="184"/>
    <cellStyle name="40% - Accent6" xfId="42" builtinId="51" customBuiltin="1"/>
    <cellStyle name="40% - Accent6 2" xfId="86"/>
    <cellStyle name="40% - Accent6 3" xfId="101"/>
    <cellStyle name="40% - Accent6 4" xfId="115"/>
    <cellStyle name="40% - Accent6 5" xfId="129"/>
    <cellStyle name="40% - Accent6 6" xfId="143"/>
    <cellStyle name="40% - Accent6 7" xfId="157"/>
    <cellStyle name="40% - Accent6 8" xfId="171"/>
    <cellStyle name="40% - Accent6 9" xfId="186"/>
    <cellStyle name="60% - Accent1" xfId="23" builtinId="32" customBuiltin="1"/>
    <cellStyle name="60% - Accent1 2" xfId="67"/>
    <cellStyle name="60% - Accent2" xfId="27" builtinId="36" customBuiltin="1"/>
    <cellStyle name="60% - Accent2 2" xfId="71"/>
    <cellStyle name="60% - Accent3" xfId="31" builtinId="40" customBuiltin="1"/>
    <cellStyle name="60% - Accent3 2" xfId="75"/>
    <cellStyle name="60% - Accent4" xfId="35" builtinId="44" customBuiltin="1"/>
    <cellStyle name="60% - Accent4 2" xfId="79"/>
    <cellStyle name="60% - Accent5" xfId="39" builtinId="48" customBuiltin="1"/>
    <cellStyle name="60% - Accent5 2" xfId="83"/>
    <cellStyle name="60% - Accent6" xfId="43" builtinId="52" customBuiltin="1"/>
    <cellStyle name="60% - Accent6 2" xfId="87"/>
    <cellStyle name="Accent1" xfId="20" builtinId="29" customBuiltin="1"/>
    <cellStyle name="Accent1 2" xfId="64"/>
    <cellStyle name="Accent2" xfId="24" builtinId="33" customBuiltin="1"/>
    <cellStyle name="Accent2 2" xfId="68"/>
    <cellStyle name="Accent3" xfId="28" builtinId="37" customBuiltin="1"/>
    <cellStyle name="Accent3 2" xfId="72"/>
    <cellStyle name="Accent4" xfId="32" builtinId="41" customBuiltin="1"/>
    <cellStyle name="Accent4 2" xfId="76"/>
    <cellStyle name="Accent5" xfId="36" builtinId="45" customBuiltin="1"/>
    <cellStyle name="Accent5 2" xfId="80"/>
    <cellStyle name="Accent6" xfId="40" builtinId="49" customBuiltin="1"/>
    <cellStyle name="Accent6 2" xfId="84"/>
    <cellStyle name="Bad" xfId="10" builtinId="27" customBuiltin="1"/>
    <cellStyle name="Bad 2" xfId="53"/>
    <cellStyle name="Calculation" xfId="14" builtinId="22" customBuiltin="1"/>
    <cellStyle name="Calculation 2" xfId="57"/>
    <cellStyle name="Check Cell" xfId="16" builtinId="23" customBuiltin="1"/>
    <cellStyle name="Check Cell 2" xfId="59"/>
    <cellStyle name="Comma" xfId="187" builtinId="3"/>
    <cellStyle name="Comma_tarctr5002" xfId="1"/>
    <cellStyle name="Explanatory Text" xfId="18" builtinId="53" customBuiltin="1"/>
    <cellStyle name="Explanatory Text 2" xfId="62"/>
    <cellStyle name="Good" xfId="9" builtinId="26" customBuiltin="1"/>
    <cellStyle name="Good 2" xfId="52"/>
    <cellStyle name="Heading 1" xfId="5" builtinId="16" customBuiltin="1"/>
    <cellStyle name="Heading 1 2" xfId="48"/>
    <cellStyle name="Heading 2" xfId="6" builtinId="17" customBuiltin="1"/>
    <cellStyle name="Heading 2 2" xfId="49"/>
    <cellStyle name="Heading 3" xfId="7" builtinId="18" customBuiltin="1"/>
    <cellStyle name="Heading 3 2" xfId="50"/>
    <cellStyle name="Heading 4" xfId="8" builtinId="19" customBuiltin="1"/>
    <cellStyle name="Heading 4 2" xfId="51"/>
    <cellStyle name="Input" xfId="12" builtinId="20" customBuiltin="1"/>
    <cellStyle name="Input 2" xfId="55"/>
    <cellStyle name="Linked Cell" xfId="15" builtinId="24" customBuiltin="1"/>
    <cellStyle name="Linked Cell 2" xfId="58"/>
    <cellStyle name="Neutral" xfId="11" builtinId="28" customBuiltin="1"/>
    <cellStyle name="Neutral 2" xfId="54"/>
    <cellStyle name="Normal" xfId="0" builtinId="0"/>
    <cellStyle name="Normal 10" xfId="172"/>
    <cellStyle name="Normal 11" xfId="173"/>
    <cellStyle name="Normal 2" xfId="44"/>
    <cellStyle name="Normal 3" xfId="46"/>
    <cellStyle name="Normal 4" xfId="88"/>
    <cellStyle name="Normal 5" xfId="102"/>
    <cellStyle name="Normal 6" xfId="116"/>
    <cellStyle name="Normal 7" xfId="130"/>
    <cellStyle name="Normal 8" xfId="144"/>
    <cellStyle name="Normal 9" xfId="158"/>
    <cellStyle name="Normal_tarctr5002" xfId="2"/>
    <cellStyle name="Normal_ตลาดส่งออก รวมทั้งสิ้น ของประเทศไทย" xfId="3"/>
    <cellStyle name="Note 10" xfId="174"/>
    <cellStyle name="Note 2" xfId="45"/>
    <cellStyle name="Note 3" xfId="61"/>
    <cellStyle name="Note 4" xfId="89"/>
    <cellStyle name="Note 5" xfId="103"/>
    <cellStyle name="Note 6" xfId="117"/>
    <cellStyle name="Note 7" xfId="131"/>
    <cellStyle name="Note 8" xfId="145"/>
    <cellStyle name="Note 9" xfId="159"/>
    <cellStyle name="Output" xfId="13" builtinId="21" customBuiltin="1"/>
    <cellStyle name="Output 2" xfId="56"/>
    <cellStyle name="Title" xfId="4" builtinId="15" customBuiltin="1"/>
    <cellStyle name="Title 2" xfId="47"/>
    <cellStyle name="Total" xfId="19" builtinId="25" customBuiltin="1"/>
    <cellStyle name="Total 2" xfId="63"/>
    <cellStyle name="Warning Text" xfId="17" builtinId="11" customBuiltin="1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25002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4"/>
      <sheetName val="t44 (2)"/>
      <sheetName val="สัดส่วน"/>
      <sheetName val="B1 Local"/>
      <sheetName val="B1"/>
      <sheetName val="Other"/>
      <sheetName val="B1งบ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J9" sqref="J9"/>
    </sheetView>
  </sheetViews>
  <sheetFormatPr defaultColWidth="6.6640625" defaultRowHeight="21"/>
  <cols>
    <col min="1" max="3" width="4.1640625" style="6" customWidth="1"/>
    <col min="4" max="4" width="26" style="6" customWidth="1"/>
    <col min="5" max="5" width="6" style="6" customWidth="1"/>
    <col min="6" max="6" width="8.33203125" style="6" hidden="1" customWidth="1"/>
    <col min="7" max="10" width="8.33203125" style="6" customWidth="1"/>
    <col min="11" max="11" width="8.33203125" style="6" hidden="1" customWidth="1"/>
    <col min="12" max="12" width="7.33203125" style="6" hidden="1" customWidth="1"/>
    <col min="13" max="14" width="8" style="6" customWidth="1"/>
    <col min="15" max="15" width="1.6640625" style="6" customWidth="1"/>
    <col min="16" max="17" width="6.33203125" style="6" customWidth="1"/>
    <col min="18" max="19" width="6.6640625" style="6" customWidth="1"/>
    <col min="20" max="20" width="6.6640625" style="6" hidden="1" customWidth="1"/>
    <col min="21" max="22" width="6.83203125" style="6" customWidth="1"/>
    <col min="23" max="23" width="1.5" style="6" customWidth="1"/>
    <col min="24" max="24" width="6.5" style="6" hidden="1" customWidth="1"/>
    <col min="25" max="25" width="6.33203125" style="6" customWidth="1"/>
    <col min="26" max="28" width="6.6640625" style="6" customWidth="1"/>
    <col min="29" max="29" width="6.6640625" style="6" hidden="1" customWidth="1"/>
    <col min="30" max="30" width="6.83203125" style="6" customWidth="1"/>
    <col min="31" max="16384" width="6.6640625" style="6"/>
  </cols>
  <sheetData>
    <row r="1" spans="1:31" ht="23.25">
      <c r="B1" s="159" t="s">
        <v>111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"/>
      <c r="P1" s="5"/>
      <c r="Q1" s="159" t="s">
        <v>10</v>
      </c>
      <c r="R1" s="159"/>
      <c r="S1" s="159"/>
      <c r="T1" s="159"/>
      <c r="U1" s="159"/>
      <c r="V1" s="5"/>
      <c r="W1" s="5"/>
      <c r="X1" s="158" t="s">
        <v>13</v>
      </c>
      <c r="Y1" s="158"/>
      <c r="Z1" s="158"/>
      <c r="AA1" s="158"/>
      <c r="AB1" s="158"/>
      <c r="AC1" s="158"/>
      <c r="AD1" s="158"/>
    </row>
    <row r="2" spans="1:31" ht="16.5" customHeight="1">
      <c r="F2" s="7"/>
      <c r="G2" s="7"/>
      <c r="M2" s="1" t="s">
        <v>8</v>
      </c>
      <c r="N2" s="1"/>
      <c r="O2" s="1"/>
      <c r="P2" s="1"/>
      <c r="Q2" s="1"/>
      <c r="R2" s="8"/>
      <c r="S2" s="8"/>
      <c r="U2" s="8" t="s">
        <v>9</v>
      </c>
      <c r="V2" s="8"/>
      <c r="W2" s="8"/>
      <c r="X2" s="8"/>
      <c r="Y2" s="8"/>
      <c r="Z2" s="8"/>
      <c r="AA2" s="8"/>
      <c r="AD2" s="8" t="s">
        <v>9</v>
      </c>
    </row>
    <row r="3" spans="1:31" ht="18" customHeight="1">
      <c r="A3" s="10"/>
      <c r="B3" s="10"/>
      <c r="C3" s="11"/>
      <c r="D3" s="11"/>
      <c r="E3" s="50" t="s">
        <v>99</v>
      </c>
      <c r="F3" s="12">
        <v>2549</v>
      </c>
      <c r="G3" s="3">
        <v>2550</v>
      </c>
      <c r="H3" s="2">
        <v>2551</v>
      </c>
      <c r="I3" s="50">
        <v>2552</v>
      </c>
      <c r="J3" s="50">
        <v>2553</v>
      </c>
      <c r="K3" s="2">
        <v>2552</v>
      </c>
      <c r="L3" s="2">
        <v>2553</v>
      </c>
      <c r="M3" s="2">
        <v>2553</v>
      </c>
      <c r="N3" s="2" t="s">
        <v>114</v>
      </c>
      <c r="O3" s="13"/>
      <c r="P3" s="3">
        <v>2550</v>
      </c>
      <c r="Q3" s="2">
        <v>2551</v>
      </c>
      <c r="R3" s="50">
        <v>2552</v>
      </c>
      <c r="S3" s="50">
        <v>2553</v>
      </c>
      <c r="T3" s="2">
        <v>2553</v>
      </c>
      <c r="U3" s="2">
        <v>2553</v>
      </c>
      <c r="V3" s="2" t="s">
        <v>114</v>
      </c>
      <c r="W3" s="13"/>
      <c r="X3" s="12">
        <v>2549</v>
      </c>
      <c r="Y3" s="3">
        <v>2550</v>
      </c>
      <c r="Z3" s="2">
        <v>2551</v>
      </c>
      <c r="AA3" s="50">
        <v>2552</v>
      </c>
      <c r="AB3" s="50">
        <v>2553</v>
      </c>
      <c r="AC3" s="2">
        <v>2553</v>
      </c>
      <c r="AD3" s="2">
        <v>2553</v>
      </c>
      <c r="AE3" s="2" t="s">
        <v>114</v>
      </c>
    </row>
    <row r="4" spans="1:31" ht="18" customHeight="1">
      <c r="A4" s="14"/>
      <c r="B4" s="14"/>
      <c r="C4" s="15"/>
      <c r="D4" s="15"/>
      <c r="E4" s="69"/>
      <c r="F4" s="17" t="s">
        <v>19</v>
      </c>
      <c r="G4" s="47" t="s">
        <v>19</v>
      </c>
      <c r="H4" s="4" t="s">
        <v>19</v>
      </c>
      <c r="I4" s="16" t="s">
        <v>19</v>
      </c>
      <c r="J4" s="16" t="s">
        <v>11</v>
      </c>
      <c r="K4" s="4" t="s">
        <v>29</v>
      </c>
      <c r="L4" s="4" t="s">
        <v>29</v>
      </c>
      <c r="M4" s="4" t="s">
        <v>110</v>
      </c>
      <c r="N4" s="4" t="s">
        <v>110</v>
      </c>
      <c r="O4" s="13"/>
      <c r="P4" s="47" t="s">
        <v>19</v>
      </c>
      <c r="Q4" s="4" t="s">
        <v>19</v>
      </c>
      <c r="R4" s="16" t="s">
        <v>19</v>
      </c>
      <c r="S4" s="18" t="s">
        <v>11</v>
      </c>
      <c r="T4" s="4" t="s">
        <v>29</v>
      </c>
      <c r="U4" s="82" t="s">
        <v>110</v>
      </c>
      <c r="V4" s="82" t="s">
        <v>110</v>
      </c>
      <c r="W4" s="13"/>
      <c r="X4" s="17" t="s">
        <v>19</v>
      </c>
      <c r="Y4" s="47" t="s">
        <v>19</v>
      </c>
      <c r="Z4" s="4" t="s">
        <v>19</v>
      </c>
      <c r="AA4" s="16" t="s">
        <v>19</v>
      </c>
      <c r="AB4" s="18" t="s">
        <v>11</v>
      </c>
      <c r="AC4" s="4" t="s">
        <v>29</v>
      </c>
      <c r="AD4" s="82" t="s">
        <v>110</v>
      </c>
      <c r="AE4" s="82" t="s">
        <v>110</v>
      </c>
    </row>
    <row r="5" spans="1:31" ht="18" customHeight="1">
      <c r="B5" s="19"/>
      <c r="C5" s="20" t="s">
        <v>12</v>
      </c>
      <c r="D5" s="21"/>
      <c r="E5" s="79">
        <f>+E7+E24+E44+E80</f>
        <v>61</v>
      </c>
      <c r="F5" s="48" t="e">
        <f>+#REF!</f>
        <v>#REF!</v>
      </c>
      <c r="G5" s="48" t="e">
        <f>+#REF!</f>
        <v>#REF!</v>
      </c>
      <c r="H5" s="48" t="e">
        <f>+#REF!</f>
        <v>#REF!</v>
      </c>
      <c r="I5" s="48" t="e">
        <f>+#REF!</f>
        <v>#REF!</v>
      </c>
      <c r="J5" s="48" t="e">
        <f>+#REF!</f>
        <v>#REF!</v>
      </c>
      <c r="K5" s="48" t="e">
        <f>+#REF!</f>
        <v>#REF!</v>
      </c>
      <c r="L5" s="48" t="e">
        <f>+#REF!</f>
        <v>#REF!</v>
      </c>
      <c r="M5" s="48" t="e">
        <f>+M7+M24+M44+M80</f>
        <v>#REF!</v>
      </c>
      <c r="N5" s="22"/>
      <c r="O5" s="23"/>
      <c r="P5" s="25" t="e">
        <f>((G5/F5)-1)*100</f>
        <v>#REF!</v>
      </c>
      <c r="Q5" s="25" t="e">
        <f>((H5/G5)-1)*100</f>
        <v>#REF!</v>
      </c>
      <c r="R5" s="25" t="e">
        <f>((I5/H5)-1)*100</f>
        <v>#REF!</v>
      </c>
      <c r="S5" s="25" t="e">
        <f>((J5/I5)-1)*100</f>
        <v>#REF!</v>
      </c>
      <c r="T5" s="25" t="e">
        <f>((L5/K5)-1)*100</f>
        <v>#REF!</v>
      </c>
      <c r="U5" s="25" t="e">
        <f>((M5/I5)-1)*100</f>
        <v>#REF!</v>
      </c>
      <c r="V5" s="24"/>
      <c r="W5" s="23"/>
      <c r="X5" s="26" t="e">
        <f>(F5/F$5)*100</f>
        <v>#REF!</v>
      </c>
      <c r="Y5" s="26" t="e">
        <f>(G5/G$5)*100</f>
        <v>#REF!</v>
      </c>
      <c r="Z5" s="26" t="e">
        <f>(H5/H$5)*100</f>
        <v>#REF!</v>
      </c>
      <c r="AA5" s="26" t="e">
        <f>(I5/I$5)*100</f>
        <v>#REF!</v>
      </c>
      <c r="AB5" s="26" t="e">
        <f>(J5/J$5)*100</f>
        <v>#REF!</v>
      </c>
      <c r="AC5" s="26" t="e">
        <f>(L5/L$5)*100</f>
        <v>#REF!</v>
      </c>
      <c r="AD5" s="26" t="e">
        <f>(M5/M$5)*100</f>
        <v>#REF!</v>
      </c>
    </row>
    <row r="6" spans="1:31" ht="18" customHeight="1">
      <c r="B6" s="19"/>
      <c r="C6" s="19"/>
      <c r="D6" s="19"/>
      <c r="E6" s="67"/>
      <c r="F6" s="49"/>
      <c r="G6" s="49"/>
      <c r="H6" s="49"/>
      <c r="I6" s="49"/>
      <c r="J6" s="49"/>
      <c r="K6" s="49"/>
      <c r="L6" s="49"/>
      <c r="M6" s="49"/>
      <c r="N6" s="27"/>
      <c r="O6" s="19"/>
      <c r="P6" s="30"/>
      <c r="Q6" s="30"/>
      <c r="R6" s="30"/>
      <c r="S6" s="30"/>
      <c r="T6" s="30"/>
      <c r="U6" s="30"/>
      <c r="V6" s="29"/>
      <c r="W6" s="19"/>
      <c r="X6" s="32"/>
      <c r="Y6" s="32"/>
      <c r="Z6" s="32"/>
      <c r="AA6" s="32"/>
      <c r="AB6" s="32"/>
      <c r="AC6" s="32"/>
      <c r="AD6" s="32"/>
    </row>
    <row r="7" spans="1:31" ht="18" customHeight="1">
      <c r="A7" s="70">
        <v>1</v>
      </c>
      <c r="B7" s="71" t="s">
        <v>100</v>
      </c>
      <c r="C7" s="70"/>
      <c r="D7" s="70"/>
      <c r="E7" s="72">
        <f t="shared" ref="E7:L7" si="0">+E8+E9+E20</f>
        <v>19</v>
      </c>
      <c r="F7" s="73" t="e">
        <f t="shared" si="0"/>
        <v>#REF!</v>
      </c>
      <c r="G7" s="73" t="e">
        <f t="shared" si="0"/>
        <v>#REF!</v>
      </c>
      <c r="H7" s="73" t="e">
        <f t="shared" si="0"/>
        <v>#REF!</v>
      </c>
      <c r="I7" s="73" t="e">
        <f t="shared" si="0"/>
        <v>#REF!</v>
      </c>
      <c r="J7" s="73" t="e">
        <f t="shared" si="0"/>
        <v>#REF!</v>
      </c>
      <c r="K7" s="73" t="e">
        <f t="shared" si="0"/>
        <v>#REF!</v>
      </c>
      <c r="L7" s="73" t="e">
        <f t="shared" si="0"/>
        <v>#REF!</v>
      </c>
      <c r="M7" s="73" t="e">
        <f>+M8+M9+M20</f>
        <v>#REF!</v>
      </c>
      <c r="N7" s="88"/>
      <c r="O7" s="74"/>
      <c r="P7" s="75" t="e">
        <f>((G7/F7)-1)*100</f>
        <v>#REF!</v>
      </c>
      <c r="Q7" s="75" t="e">
        <f>((H7/G7)-1)*100</f>
        <v>#REF!</v>
      </c>
      <c r="R7" s="75" t="e">
        <f>((I7/H7)-1)*100</f>
        <v>#REF!</v>
      </c>
      <c r="S7" s="75" t="e">
        <f>((J7/I7)-1)*100</f>
        <v>#REF!</v>
      </c>
      <c r="T7" s="75" t="e">
        <f>((L7/K7)-1)*100</f>
        <v>#REF!</v>
      </c>
      <c r="U7" s="75" t="e">
        <f>((M7/I7)-1)*100</f>
        <v>#REF!</v>
      </c>
      <c r="V7" s="90"/>
      <c r="W7" s="70"/>
      <c r="X7" s="76" t="e">
        <f>(F7/F$5)*100</f>
        <v>#REF!</v>
      </c>
      <c r="Y7" s="76" t="e">
        <f>(G7/G$5)*100</f>
        <v>#REF!</v>
      </c>
      <c r="Z7" s="76" t="e">
        <f>(H7/H$5)*100</f>
        <v>#REF!</v>
      </c>
      <c r="AA7" s="76" t="e">
        <f>(I7/I$5)*100</f>
        <v>#REF!</v>
      </c>
      <c r="AB7" s="76" t="e">
        <f>(J7/J$5)*100</f>
        <v>#REF!</v>
      </c>
      <c r="AC7" s="76" t="e">
        <f>(L7/L$5)*100</f>
        <v>#REF!</v>
      </c>
      <c r="AD7" s="76" t="e">
        <f>(M7/M$5)*100</f>
        <v>#REF!</v>
      </c>
    </row>
    <row r="8" spans="1:31" ht="18" customHeight="1">
      <c r="A8" s="45"/>
      <c r="B8" s="19">
        <v>1</v>
      </c>
      <c r="C8" s="77" t="s">
        <v>0</v>
      </c>
      <c r="E8" s="66">
        <v>4</v>
      </c>
      <c r="F8" s="49" t="e">
        <f>+#REF!</f>
        <v>#REF!</v>
      </c>
      <c r="G8" s="49" t="e">
        <f>+#REF!</f>
        <v>#REF!</v>
      </c>
      <c r="H8" s="49" t="e">
        <f>+#REF!</f>
        <v>#REF!</v>
      </c>
      <c r="I8" s="49" t="e">
        <f>+#REF!</f>
        <v>#REF!</v>
      </c>
      <c r="J8" s="49" t="e">
        <f>+#REF!</f>
        <v>#REF!</v>
      </c>
      <c r="K8" s="49" t="e">
        <f>+#REF!</f>
        <v>#REF!</v>
      </c>
      <c r="L8" s="49" t="e">
        <f>+#REF!</f>
        <v>#REF!</v>
      </c>
      <c r="M8" s="49" t="e">
        <f>((I8*(100+U8)/100))</f>
        <v>#REF!</v>
      </c>
      <c r="N8" s="27"/>
      <c r="O8" s="19"/>
      <c r="P8" s="36" t="e">
        <f t="shared" ref="P8:S9" si="1">((G8/F8)-1)*100</f>
        <v>#REF!</v>
      </c>
      <c r="Q8" s="36" t="e">
        <f t="shared" si="1"/>
        <v>#REF!</v>
      </c>
      <c r="R8" s="36" t="e">
        <f t="shared" si="1"/>
        <v>#REF!</v>
      </c>
      <c r="S8" s="36" t="e">
        <f t="shared" si="1"/>
        <v>#REF!</v>
      </c>
      <c r="T8" s="36" t="e">
        <f t="shared" ref="T8:T31" si="2">((L8/K8)-1)*100</f>
        <v>#REF!</v>
      </c>
      <c r="U8" s="36">
        <v>10</v>
      </c>
      <c r="V8" s="35">
        <v>15</v>
      </c>
      <c r="W8" s="19"/>
      <c r="X8" s="32" t="e">
        <f t="shared" ref="X8:AB9" si="3">(F8/F$5)*100</f>
        <v>#REF!</v>
      </c>
      <c r="Y8" s="32" t="e">
        <f t="shared" si="3"/>
        <v>#REF!</v>
      </c>
      <c r="Z8" s="32" t="e">
        <f t="shared" si="3"/>
        <v>#REF!</v>
      </c>
      <c r="AA8" s="32" t="e">
        <f t="shared" si="3"/>
        <v>#REF!</v>
      </c>
      <c r="AB8" s="32" t="e">
        <f t="shared" si="3"/>
        <v>#REF!</v>
      </c>
      <c r="AC8" s="32" t="e">
        <f t="shared" ref="AC8:AD31" si="4">(L8/L$5)*100</f>
        <v>#REF!</v>
      </c>
      <c r="AD8" s="32" t="e">
        <f t="shared" si="4"/>
        <v>#REF!</v>
      </c>
    </row>
    <row r="9" spans="1:31" ht="18" customHeight="1">
      <c r="A9" s="45"/>
      <c r="B9" s="19">
        <v>2</v>
      </c>
      <c r="C9" s="77" t="s">
        <v>20</v>
      </c>
      <c r="E9" s="66">
        <f>SUM(E10:E18)</f>
        <v>10</v>
      </c>
      <c r="F9" s="49" t="e">
        <f>+#REF!</f>
        <v>#REF!</v>
      </c>
      <c r="G9" s="49" t="e">
        <f>+#REF!</f>
        <v>#REF!</v>
      </c>
      <c r="H9" s="49" t="e">
        <f>+#REF!</f>
        <v>#REF!</v>
      </c>
      <c r="I9" s="49" t="e">
        <f>+#REF!</f>
        <v>#REF!</v>
      </c>
      <c r="J9" s="49" t="e">
        <f>+#REF!</f>
        <v>#REF!</v>
      </c>
      <c r="K9" s="49" t="e">
        <f>+#REF!</f>
        <v>#REF!</v>
      </c>
      <c r="L9" s="49" t="e">
        <f>+#REF!</f>
        <v>#REF!</v>
      </c>
      <c r="M9" s="49" t="e">
        <f>SUM(M10:M19)</f>
        <v>#REF!</v>
      </c>
      <c r="N9" s="27"/>
      <c r="O9" s="19"/>
      <c r="P9" s="36" t="e">
        <f t="shared" si="1"/>
        <v>#REF!</v>
      </c>
      <c r="Q9" s="36" t="e">
        <f t="shared" si="1"/>
        <v>#REF!</v>
      </c>
      <c r="R9" s="36" t="e">
        <f t="shared" si="1"/>
        <v>#REF!</v>
      </c>
      <c r="S9" s="36" t="e">
        <f t="shared" si="1"/>
        <v>#REF!</v>
      </c>
      <c r="T9" s="36" t="e">
        <f t="shared" si="2"/>
        <v>#REF!</v>
      </c>
      <c r="U9" s="36" t="e">
        <f>((M9/I9)-1)*100</f>
        <v>#REF!</v>
      </c>
      <c r="V9" s="35"/>
      <c r="W9" s="19"/>
      <c r="X9" s="32" t="e">
        <f t="shared" si="3"/>
        <v>#REF!</v>
      </c>
      <c r="Y9" s="32" t="e">
        <f t="shared" si="3"/>
        <v>#REF!</v>
      </c>
      <c r="Z9" s="32" t="e">
        <f t="shared" si="3"/>
        <v>#REF!</v>
      </c>
      <c r="AA9" s="32" t="e">
        <f t="shared" si="3"/>
        <v>#REF!</v>
      </c>
      <c r="AB9" s="32" t="e">
        <f t="shared" si="3"/>
        <v>#REF!</v>
      </c>
      <c r="AC9" s="32" t="e">
        <f t="shared" si="4"/>
        <v>#REF!</v>
      </c>
      <c r="AD9" s="32" t="e">
        <f t="shared" si="4"/>
        <v>#REF!</v>
      </c>
    </row>
    <row r="10" spans="1:31" ht="18" customHeight="1">
      <c r="A10" s="45"/>
      <c r="B10" s="19"/>
      <c r="C10" s="19">
        <v>1</v>
      </c>
      <c r="D10" s="77" t="s">
        <v>69</v>
      </c>
      <c r="E10" s="66">
        <v>1</v>
      </c>
      <c r="F10" s="49">
        <v>3237.45</v>
      </c>
      <c r="G10" s="49">
        <v>3860.05</v>
      </c>
      <c r="H10" s="49">
        <v>4175.8</v>
      </c>
      <c r="I10" s="49">
        <v>3123.78</v>
      </c>
      <c r="J10" s="49"/>
      <c r="K10" s="49">
        <v>704.24</v>
      </c>
      <c r="L10" s="49">
        <v>866.66</v>
      </c>
      <c r="M10" s="49">
        <f t="shared" ref="M10:M19" si="5">((I10*(100+U10)/100))</f>
        <v>3436.1580000000004</v>
      </c>
      <c r="N10" s="27"/>
      <c r="O10" s="19"/>
      <c r="P10" s="36">
        <f t="shared" ref="P10:P31" si="6">((G10/F10)-1)*100</f>
        <v>19.231185037606767</v>
      </c>
      <c r="Q10" s="36">
        <f t="shared" ref="Q10:Q31" si="7">((H10/G10)-1)*100</f>
        <v>8.1799458556236271</v>
      </c>
      <c r="R10" s="36">
        <f t="shared" ref="R10:R31" si="8">((I10/H10)-1)*100</f>
        <v>-25.193256382010631</v>
      </c>
      <c r="S10" s="36"/>
      <c r="T10" s="36">
        <f t="shared" si="2"/>
        <v>23.063160286266047</v>
      </c>
      <c r="U10" s="36">
        <v>10</v>
      </c>
      <c r="V10" s="35"/>
      <c r="W10" s="19"/>
      <c r="X10" s="32" t="e">
        <f t="shared" ref="X10:X31" si="9">(F10/F$5)*100</f>
        <v>#REF!</v>
      </c>
      <c r="Y10" s="32" t="e">
        <f t="shared" ref="Y10:Y31" si="10">(G10/G$5)*100</f>
        <v>#REF!</v>
      </c>
      <c r="Z10" s="32" t="e">
        <f t="shared" ref="Z10:Z31" si="11">(H10/H$5)*100</f>
        <v>#REF!</v>
      </c>
      <c r="AA10" s="32" t="e">
        <f t="shared" ref="AA10:AA31" si="12">(I10/I$5)*100</f>
        <v>#REF!</v>
      </c>
      <c r="AB10" s="32"/>
      <c r="AC10" s="32" t="e">
        <f t="shared" si="4"/>
        <v>#REF!</v>
      </c>
      <c r="AD10" s="32" t="e">
        <f t="shared" si="4"/>
        <v>#REF!</v>
      </c>
    </row>
    <row r="11" spans="1:31" ht="18" customHeight="1">
      <c r="A11" s="45"/>
      <c r="B11" s="19"/>
      <c r="C11" s="19">
        <v>2</v>
      </c>
      <c r="D11" s="77" t="s">
        <v>70</v>
      </c>
      <c r="E11" s="66">
        <v>1</v>
      </c>
      <c r="F11" s="49">
        <v>3399.6</v>
      </c>
      <c r="G11" s="49">
        <v>3623.04</v>
      </c>
      <c r="H11" s="49">
        <v>3969.81</v>
      </c>
      <c r="I11" s="49">
        <v>3237.1</v>
      </c>
      <c r="J11" s="49"/>
      <c r="K11" s="49">
        <v>662</v>
      </c>
      <c r="L11" s="49">
        <v>831.54</v>
      </c>
      <c r="M11" s="49">
        <f t="shared" si="5"/>
        <v>3560.81</v>
      </c>
      <c r="N11" s="27"/>
      <c r="O11" s="19"/>
      <c r="P11" s="36">
        <f t="shared" si="6"/>
        <v>6.5725379456406552</v>
      </c>
      <c r="Q11" s="36">
        <f t="shared" si="7"/>
        <v>9.5712440381558128</v>
      </c>
      <c r="R11" s="36">
        <f t="shared" si="8"/>
        <v>-18.457054619742507</v>
      </c>
      <c r="S11" s="36"/>
      <c r="T11" s="36">
        <f t="shared" si="2"/>
        <v>25.610271903323255</v>
      </c>
      <c r="U11" s="36">
        <v>10</v>
      </c>
      <c r="V11" s="35">
        <v>15</v>
      </c>
      <c r="W11" s="19"/>
      <c r="X11" s="32" t="e">
        <f t="shared" si="9"/>
        <v>#REF!</v>
      </c>
      <c r="Y11" s="32" t="e">
        <f t="shared" si="10"/>
        <v>#REF!</v>
      </c>
      <c r="Z11" s="32" t="e">
        <f t="shared" si="11"/>
        <v>#REF!</v>
      </c>
      <c r="AA11" s="32" t="e">
        <f t="shared" si="12"/>
        <v>#REF!</v>
      </c>
      <c r="AB11" s="32"/>
      <c r="AC11" s="32" t="e">
        <f t="shared" si="4"/>
        <v>#REF!</v>
      </c>
      <c r="AD11" s="32" t="e">
        <f t="shared" si="4"/>
        <v>#REF!</v>
      </c>
    </row>
    <row r="12" spans="1:31" ht="18" customHeight="1">
      <c r="A12" s="45"/>
      <c r="B12" s="19"/>
      <c r="C12" s="19">
        <v>3</v>
      </c>
      <c r="D12" s="77" t="s">
        <v>71</v>
      </c>
      <c r="E12" s="66">
        <v>2</v>
      </c>
      <c r="F12" s="49">
        <v>2326.9499999999998</v>
      </c>
      <c r="G12" s="49">
        <v>2921.59</v>
      </c>
      <c r="H12" s="49">
        <v>3198.45</v>
      </c>
      <c r="I12" s="49">
        <v>2626.89</v>
      </c>
      <c r="J12" s="49"/>
      <c r="K12" s="49">
        <v>600.13</v>
      </c>
      <c r="L12" s="49">
        <v>774.45</v>
      </c>
      <c r="M12" s="49">
        <f t="shared" si="5"/>
        <v>2889.5789999999997</v>
      </c>
      <c r="N12" s="27"/>
      <c r="O12" s="19"/>
      <c r="P12" s="36">
        <f t="shared" si="6"/>
        <v>25.554481187820976</v>
      </c>
      <c r="Q12" s="36">
        <f t="shared" si="7"/>
        <v>9.4763467837718487</v>
      </c>
      <c r="R12" s="36">
        <f t="shared" si="8"/>
        <v>-17.869905735590674</v>
      </c>
      <c r="S12" s="36"/>
      <c r="T12" s="36">
        <f t="shared" si="2"/>
        <v>29.047039808041596</v>
      </c>
      <c r="U12" s="36">
        <v>10</v>
      </c>
      <c r="V12" s="35"/>
      <c r="W12" s="19"/>
      <c r="X12" s="32" t="e">
        <f t="shared" si="9"/>
        <v>#REF!</v>
      </c>
      <c r="Y12" s="32" t="e">
        <f t="shared" si="10"/>
        <v>#REF!</v>
      </c>
      <c r="Z12" s="32" t="e">
        <f t="shared" si="11"/>
        <v>#REF!</v>
      </c>
      <c r="AA12" s="32" t="e">
        <f t="shared" si="12"/>
        <v>#REF!</v>
      </c>
      <c r="AB12" s="32"/>
      <c r="AC12" s="32" t="e">
        <f t="shared" si="4"/>
        <v>#REF!</v>
      </c>
      <c r="AD12" s="32" t="e">
        <f t="shared" si="4"/>
        <v>#REF!</v>
      </c>
    </row>
    <row r="13" spans="1:31" ht="18" customHeight="1">
      <c r="A13" s="45"/>
      <c r="B13" s="19"/>
      <c r="C13" s="19">
        <v>4</v>
      </c>
      <c r="D13" s="77" t="s">
        <v>74</v>
      </c>
      <c r="E13" s="66">
        <v>2</v>
      </c>
      <c r="F13" s="49">
        <v>1491.61</v>
      </c>
      <c r="G13" s="49">
        <v>1863.49</v>
      </c>
      <c r="H13" s="49">
        <v>1979.38</v>
      </c>
      <c r="I13" s="49">
        <v>1314.61</v>
      </c>
      <c r="J13" s="49"/>
      <c r="K13" s="49">
        <v>331.6</v>
      </c>
      <c r="L13" s="49">
        <v>451.02</v>
      </c>
      <c r="M13" s="49">
        <f t="shared" si="5"/>
        <v>1459.2170999999998</v>
      </c>
      <c r="N13" s="27"/>
      <c r="O13" s="19"/>
      <c r="P13" s="36">
        <f t="shared" si="6"/>
        <v>24.931449909828984</v>
      </c>
      <c r="Q13" s="36">
        <f t="shared" si="7"/>
        <v>6.2189762220349998</v>
      </c>
      <c r="R13" s="36">
        <f t="shared" si="8"/>
        <v>-33.584758863886677</v>
      </c>
      <c r="S13" s="36"/>
      <c r="T13" s="36">
        <f t="shared" si="2"/>
        <v>36.013268998793713</v>
      </c>
      <c r="U13" s="36">
        <v>11</v>
      </c>
      <c r="V13" s="35">
        <v>20</v>
      </c>
      <c r="W13" s="19"/>
      <c r="X13" s="32" t="e">
        <f t="shared" si="9"/>
        <v>#REF!</v>
      </c>
      <c r="Y13" s="32" t="e">
        <f t="shared" si="10"/>
        <v>#REF!</v>
      </c>
      <c r="Z13" s="32" t="e">
        <f t="shared" si="11"/>
        <v>#REF!</v>
      </c>
      <c r="AA13" s="32" t="e">
        <f t="shared" si="12"/>
        <v>#REF!</v>
      </c>
      <c r="AB13" s="32"/>
      <c r="AC13" s="32" t="e">
        <f t="shared" si="4"/>
        <v>#REF!</v>
      </c>
      <c r="AD13" s="32" t="e">
        <f t="shared" si="4"/>
        <v>#REF!</v>
      </c>
    </row>
    <row r="14" spans="1:31" ht="18" customHeight="1">
      <c r="A14" s="45"/>
      <c r="B14" s="19"/>
      <c r="C14" s="19">
        <v>5</v>
      </c>
      <c r="D14" s="77" t="s">
        <v>75</v>
      </c>
      <c r="E14" s="66">
        <v>1</v>
      </c>
      <c r="F14" s="49">
        <v>1423.72</v>
      </c>
      <c r="G14" s="49">
        <v>1676.8</v>
      </c>
      <c r="H14" s="49">
        <v>1886.97</v>
      </c>
      <c r="I14" s="49">
        <v>1546.47</v>
      </c>
      <c r="J14" s="49"/>
      <c r="K14" s="49">
        <v>392.82</v>
      </c>
      <c r="L14" s="49">
        <v>426.02</v>
      </c>
      <c r="M14" s="49">
        <f t="shared" si="5"/>
        <v>1701.1170000000002</v>
      </c>
      <c r="N14" s="27"/>
      <c r="O14" s="19"/>
      <c r="P14" s="36">
        <f t="shared" si="6"/>
        <v>17.775967184558759</v>
      </c>
      <c r="Q14" s="36">
        <f t="shared" si="7"/>
        <v>12.533993320610692</v>
      </c>
      <c r="R14" s="36">
        <f t="shared" si="8"/>
        <v>-18.044801984133297</v>
      </c>
      <c r="S14" s="36"/>
      <c r="T14" s="36">
        <f t="shared" si="2"/>
        <v>8.4517081614988943</v>
      </c>
      <c r="U14" s="36">
        <v>10</v>
      </c>
      <c r="V14" s="35"/>
      <c r="W14" s="19"/>
      <c r="X14" s="32" t="e">
        <f t="shared" si="9"/>
        <v>#REF!</v>
      </c>
      <c r="Y14" s="32" t="e">
        <f t="shared" si="10"/>
        <v>#REF!</v>
      </c>
      <c r="Z14" s="32" t="e">
        <f t="shared" si="11"/>
        <v>#REF!</v>
      </c>
      <c r="AA14" s="32" t="e">
        <f t="shared" si="12"/>
        <v>#REF!</v>
      </c>
      <c r="AB14" s="32"/>
      <c r="AC14" s="32" t="e">
        <f t="shared" si="4"/>
        <v>#REF!</v>
      </c>
      <c r="AD14" s="32" t="e">
        <f t="shared" si="4"/>
        <v>#REF!</v>
      </c>
    </row>
    <row r="15" spans="1:31" ht="18" customHeight="1">
      <c r="A15" s="45"/>
      <c r="B15" s="19"/>
      <c r="C15" s="19">
        <v>6</v>
      </c>
      <c r="D15" s="77" t="s">
        <v>76</v>
      </c>
      <c r="E15" s="66"/>
      <c r="F15" s="49">
        <v>1435.58</v>
      </c>
      <c r="G15" s="49">
        <v>1686.72</v>
      </c>
      <c r="H15" s="49">
        <v>1696.24</v>
      </c>
      <c r="I15" s="49">
        <v>1349.12</v>
      </c>
      <c r="J15" s="49"/>
      <c r="K15" s="49">
        <v>322.45999999999998</v>
      </c>
      <c r="L15" s="49">
        <v>355.11</v>
      </c>
      <c r="M15" s="49">
        <f t="shared" si="5"/>
        <v>1484.0319999999999</v>
      </c>
      <c r="N15" s="27"/>
      <c r="O15" s="19"/>
      <c r="P15" s="36">
        <f t="shared" si="6"/>
        <v>17.493974560804702</v>
      </c>
      <c r="Q15" s="36">
        <f t="shared" si="7"/>
        <v>0.56440903054448821</v>
      </c>
      <c r="R15" s="36">
        <f t="shared" si="8"/>
        <v>-20.464085270952225</v>
      </c>
      <c r="S15" s="36"/>
      <c r="T15" s="36">
        <f t="shared" si="2"/>
        <v>10.125286857284642</v>
      </c>
      <c r="U15" s="36">
        <v>10</v>
      </c>
      <c r="V15" s="35"/>
      <c r="W15" s="19"/>
      <c r="X15" s="32" t="e">
        <f t="shared" si="9"/>
        <v>#REF!</v>
      </c>
      <c r="Y15" s="32" t="e">
        <f t="shared" si="10"/>
        <v>#REF!</v>
      </c>
      <c r="Z15" s="32" t="e">
        <f t="shared" si="11"/>
        <v>#REF!</v>
      </c>
      <c r="AA15" s="32" t="e">
        <f t="shared" si="12"/>
        <v>#REF!</v>
      </c>
      <c r="AB15" s="32"/>
      <c r="AC15" s="32" t="e">
        <f t="shared" si="4"/>
        <v>#REF!</v>
      </c>
      <c r="AD15" s="32" t="e">
        <f t="shared" si="4"/>
        <v>#REF!</v>
      </c>
    </row>
    <row r="16" spans="1:31" ht="18" customHeight="1">
      <c r="A16" s="45"/>
      <c r="B16" s="19"/>
      <c r="C16" s="19">
        <v>7</v>
      </c>
      <c r="D16" s="77" t="s">
        <v>80</v>
      </c>
      <c r="E16" s="66">
        <v>1</v>
      </c>
      <c r="F16" s="49">
        <v>1080.7</v>
      </c>
      <c r="G16" s="49">
        <v>1320.51</v>
      </c>
      <c r="H16" s="49">
        <v>1343.01</v>
      </c>
      <c r="I16" s="49">
        <v>795.01</v>
      </c>
      <c r="J16" s="49"/>
      <c r="K16" s="49">
        <v>180.67</v>
      </c>
      <c r="L16" s="49">
        <v>254.37</v>
      </c>
      <c r="M16" s="49">
        <f t="shared" si="5"/>
        <v>850.66069999999991</v>
      </c>
      <c r="N16" s="27"/>
      <c r="O16" s="19"/>
      <c r="P16" s="36">
        <f t="shared" si="6"/>
        <v>22.190247062089384</v>
      </c>
      <c r="Q16" s="36">
        <f t="shared" si="7"/>
        <v>1.7038871345162132</v>
      </c>
      <c r="R16" s="36">
        <f t="shared" si="8"/>
        <v>-40.803865942919259</v>
      </c>
      <c r="S16" s="36"/>
      <c r="T16" s="36">
        <f t="shared" si="2"/>
        <v>40.792605302485207</v>
      </c>
      <c r="U16" s="36">
        <v>7</v>
      </c>
      <c r="V16" s="35">
        <v>40</v>
      </c>
      <c r="W16" s="19"/>
      <c r="X16" s="32" t="e">
        <f t="shared" si="9"/>
        <v>#REF!</v>
      </c>
      <c r="Y16" s="32" t="e">
        <f t="shared" si="10"/>
        <v>#REF!</v>
      </c>
      <c r="Z16" s="32" t="e">
        <f t="shared" si="11"/>
        <v>#REF!</v>
      </c>
      <c r="AA16" s="32" t="e">
        <f t="shared" si="12"/>
        <v>#REF!</v>
      </c>
      <c r="AB16" s="32"/>
      <c r="AC16" s="32" t="e">
        <f t="shared" si="4"/>
        <v>#REF!</v>
      </c>
      <c r="AD16" s="32" t="e">
        <f t="shared" si="4"/>
        <v>#REF!</v>
      </c>
    </row>
    <row r="17" spans="1:30" ht="18" customHeight="1">
      <c r="A17" s="45"/>
      <c r="B17" s="19"/>
      <c r="C17" s="19">
        <v>8</v>
      </c>
      <c r="D17" s="77" t="s">
        <v>87</v>
      </c>
      <c r="E17" s="66">
        <v>1</v>
      </c>
      <c r="F17" s="49">
        <v>348.81</v>
      </c>
      <c r="G17" s="49">
        <v>425.76</v>
      </c>
      <c r="H17" s="49">
        <v>556.26</v>
      </c>
      <c r="I17" s="49">
        <v>518.82000000000005</v>
      </c>
      <c r="J17" s="49"/>
      <c r="K17" s="49">
        <v>112.71</v>
      </c>
      <c r="L17" s="49">
        <v>141</v>
      </c>
      <c r="M17" s="49">
        <f t="shared" si="5"/>
        <v>570.702</v>
      </c>
      <c r="N17" s="27"/>
      <c r="O17" s="19"/>
      <c r="P17" s="36">
        <f t="shared" si="6"/>
        <v>22.060720736217434</v>
      </c>
      <c r="Q17" s="36">
        <f t="shared" si="7"/>
        <v>30.651071025930101</v>
      </c>
      <c r="R17" s="36">
        <f t="shared" si="8"/>
        <v>-6.7306655161255442</v>
      </c>
      <c r="S17" s="36"/>
      <c r="T17" s="36">
        <f t="shared" si="2"/>
        <v>25.09981368112857</v>
      </c>
      <c r="U17" s="36">
        <v>10</v>
      </c>
      <c r="V17" s="35"/>
      <c r="W17" s="19"/>
      <c r="X17" s="32" t="e">
        <f t="shared" si="9"/>
        <v>#REF!</v>
      </c>
      <c r="Y17" s="32" t="e">
        <f t="shared" si="10"/>
        <v>#REF!</v>
      </c>
      <c r="Z17" s="32" t="e">
        <f t="shared" si="11"/>
        <v>#REF!</v>
      </c>
      <c r="AA17" s="32" t="e">
        <f t="shared" si="12"/>
        <v>#REF!</v>
      </c>
      <c r="AB17" s="32"/>
      <c r="AC17" s="32" t="e">
        <f t="shared" si="4"/>
        <v>#REF!</v>
      </c>
      <c r="AD17" s="32" t="e">
        <f t="shared" si="4"/>
        <v>#REF!</v>
      </c>
    </row>
    <row r="18" spans="1:30" ht="18" customHeight="1">
      <c r="A18" s="45"/>
      <c r="B18" s="19"/>
      <c r="C18" s="19">
        <v>9</v>
      </c>
      <c r="D18" s="77" t="s">
        <v>95</v>
      </c>
      <c r="E18" s="66">
        <v>1</v>
      </c>
      <c r="F18" s="49">
        <v>296.51</v>
      </c>
      <c r="G18" s="49">
        <v>352.7</v>
      </c>
      <c r="H18" s="49">
        <v>306.17</v>
      </c>
      <c r="I18" s="49">
        <v>176</v>
      </c>
      <c r="J18" s="49"/>
      <c r="K18" s="49">
        <v>47.74</v>
      </c>
      <c r="L18" s="49">
        <v>41.84</v>
      </c>
      <c r="M18" s="49">
        <f t="shared" si="5"/>
        <v>193.6</v>
      </c>
      <c r="N18" s="27"/>
      <c r="O18" s="19"/>
      <c r="P18" s="36">
        <f t="shared" si="6"/>
        <v>18.950456982901077</v>
      </c>
      <c r="Q18" s="36">
        <f t="shared" si="7"/>
        <v>-13.192514885171525</v>
      </c>
      <c r="R18" s="36">
        <f t="shared" si="8"/>
        <v>-42.515595910768532</v>
      </c>
      <c r="S18" s="36"/>
      <c r="T18" s="36">
        <f t="shared" si="2"/>
        <v>-12.358609132802679</v>
      </c>
      <c r="U18" s="36">
        <v>10</v>
      </c>
      <c r="V18" s="35"/>
      <c r="W18" s="19"/>
      <c r="X18" s="32" t="e">
        <f t="shared" si="9"/>
        <v>#REF!</v>
      </c>
      <c r="Y18" s="32" t="e">
        <f t="shared" si="10"/>
        <v>#REF!</v>
      </c>
      <c r="Z18" s="32" t="e">
        <f t="shared" si="11"/>
        <v>#REF!</v>
      </c>
      <c r="AA18" s="32" t="e">
        <f t="shared" si="12"/>
        <v>#REF!</v>
      </c>
      <c r="AB18" s="32"/>
      <c r="AC18" s="32" t="e">
        <f t="shared" si="4"/>
        <v>#REF!</v>
      </c>
      <c r="AD18" s="32" t="e">
        <f t="shared" si="4"/>
        <v>#REF!</v>
      </c>
    </row>
    <row r="19" spans="1:30" ht="18" customHeight="1">
      <c r="A19" s="45"/>
      <c r="B19" s="19"/>
      <c r="C19" s="19">
        <v>10</v>
      </c>
      <c r="D19" s="78" t="s">
        <v>98</v>
      </c>
      <c r="E19" s="66"/>
      <c r="F19" s="49" t="e">
        <f>+F9-F10-F11-F12-F13-F14-F15-F16-F17-F18</f>
        <v>#REF!</v>
      </c>
      <c r="G19" s="49" t="e">
        <f>+G9-G10-G11-G12-G13-G14-G15-G16-G17-G18</f>
        <v>#REF!</v>
      </c>
      <c r="H19" s="49" t="e">
        <f>+H9-H10-H11-H12-H13-H14-H15-H16-H17-H18</f>
        <v>#REF!</v>
      </c>
      <c r="I19" s="49" t="e">
        <f>+I9-I10-I11-I12-I13-I14-I15-I16-I17-I18</f>
        <v>#REF!</v>
      </c>
      <c r="J19" s="49"/>
      <c r="K19" s="49" t="e">
        <f>+K9-K10-K11-K12-K13-K14-K15-K16-K17-K18</f>
        <v>#REF!</v>
      </c>
      <c r="L19" s="49" t="e">
        <f>+L9-L10-L11-L12-L13-L14-L15-L16-L17-L18</f>
        <v>#REF!</v>
      </c>
      <c r="M19" s="49" t="e">
        <f t="shared" si="5"/>
        <v>#REF!</v>
      </c>
      <c r="N19" s="27"/>
      <c r="O19" s="19"/>
      <c r="P19" s="36" t="e">
        <f t="shared" si="6"/>
        <v>#REF!</v>
      </c>
      <c r="Q19" s="36" t="e">
        <f t="shared" si="7"/>
        <v>#REF!</v>
      </c>
      <c r="R19" s="36" t="e">
        <f t="shared" si="8"/>
        <v>#REF!</v>
      </c>
      <c r="S19" s="36"/>
      <c r="T19" s="36" t="e">
        <f t="shared" si="2"/>
        <v>#REF!</v>
      </c>
      <c r="U19" s="36">
        <v>10</v>
      </c>
      <c r="V19" s="35"/>
      <c r="W19" s="19"/>
      <c r="X19" s="32" t="e">
        <f t="shared" si="9"/>
        <v>#REF!</v>
      </c>
      <c r="Y19" s="32" t="e">
        <f t="shared" si="10"/>
        <v>#REF!</v>
      </c>
      <c r="Z19" s="32" t="e">
        <f t="shared" si="11"/>
        <v>#REF!</v>
      </c>
      <c r="AA19" s="32" t="e">
        <f t="shared" si="12"/>
        <v>#REF!</v>
      </c>
      <c r="AB19" s="32"/>
      <c r="AC19" s="32" t="e">
        <f t="shared" si="4"/>
        <v>#REF!</v>
      </c>
      <c r="AD19" s="32" t="e">
        <f t="shared" si="4"/>
        <v>#REF!</v>
      </c>
    </row>
    <row r="20" spans="1:30" ht="18" customHeight="1">
      <c r="A20" s="45"/>
      <c r="B20" s="19">
        <v>3</v>
      </c>
      <c r="C20" s="91" t="s">
        <v>112</v>
      </c>
      <c r="D20" s="78"/>
      <c r="E20" s="66">
        <f t="shared" ref="E20:L20" si="13">+E21+E22+E23</f>
        <v>5</v>
      </c>
      <c r="F20" s="49" t="e">
        <f t="shared" si="13"/>
        <v>#REF!</v>
      </c>
      <c r="G20" s="49" t="e">
        <f t="shared" si="13"/>
        <v>#REF!</v>
      </c>
      <c r="H20" s="49" t="e">
        <f t="shared" si="13"/>
        <v>#REF!</v>
      </c>
      <c r="I20" s="49" t="e">
        <f t="shared" si="13"/>
        <v>#REF!</v>
      </c>
      <c r="J20" s="49" t="e">
        <f t="shared" si="13"/>
        <v>#REF!</v>
      </c>
      <c r="K20" s="49" t="e">
        <f t="shared" si="13"/>
        <v>#REF!</v>
      </c>
      <c r="L20" s="49" t="e">
        <f t="shared" si="13"/>
        <v>#REF!</v>
      </c>
      <c r="M20" s="49" t="e">
        <f>+M21+M22+M23</f>
        <v>#REF!</v>
      </c>
      <c r="N20" s="27"/>
      <c r="O20" s="19"/>
      <c r="P20" s="36" t="e">
        <f t="shared" ref="P20:S25" si="14">((G20/F20)-1)*100</f>
        <v>#REF!</v>
      </c>
      <c r="Q20" s="36" t="e">
        <f t="shared" si="14"/>
        <v>#REF!</v>
      </c>
      <c r="R20" s="36" t="e">
        <f t="shared" si="14"/>
        <v>#REF!</v>
      </c>
      <c r="S20" s="36" t="e">
        <f t="shared" si="14"/>
        <v>#REF!</v>
      </c>
      <c r="T20" s="36" t="e">
        <f t="shared" ref="T20:T25" si="15">((L20/K20)-1)*100</f>
        <v>#REF!</v>
      </c>
      <c r="U20" s="36" t="e">
        <f>((M20/I20)-1)*100</f>
        <v>#REF!</v>
      </c>
      <c r="V20" s="35"/>
      <c r="W20" s="19"/>
      <c r="X20" s="32" t="e">
        <f t="shared" ref="X20:AB25" si="16">(F20/F$5)*100</f>
        <v>#REF!</v>
      </c>
      <c r="Y20" s="32" t="e">
        <f t="shared" si="16"/>
        <v>#REF!</v>
      </c>
      <c r="Z20" s="32" t="e">
        <f t="shared" si="16"/>
        <v>#REF!</v>
      </c>
      <c r="AA20" s="32" t="e">
        <f t="shared" si="16"/>
        <v>#REF!</v>
      </c>
      <c r="AB20" s="32" t="e">
        <f t="shared" si="16"/>
        <v>#REF!</v>
      </c>
      <c r="AC20" s="32" t="e">
        <f t="shared" ref="AC20:AD25" si="17">(L20/L$5)*100</f>
        <v>#REF!</v>
      </c>
      <c r="AD20" s="32" t="e">
        <f t="shared" si="17"/>
        <v>#REF!</v>
      </c>
    </row>
    <row r="21" spans="1:30" ht="18" customHeight="1">
      <c r="A21" s="45"/>
      <c r="C21" s="19">
        <v>1</v>
      </c>
      <c r="D21" s="77" t="s">
        <v>1</v>
      </c>
      <c r="E21" s="66">
        <v>3</v>
      </c>
      <c r="F21" s="49" t="e">
        <f>+#REF!</f>
        <v>#REF!</v>
      </c>
      <c r="G21" s="49" t="e">
        <f>+#REF!</f>
        <v>#REF!</v>
      </c>
      <c r="H21" s="49" t="e">
        <f>+#REF!</f>
        <v>#REF!</v>
      </c>
      <c r="I21" s="49" t="e">
        <f>+#REF!</f>
        <v>#REF!</v>
      </c>
      <c r="J21" s="49" t="e">
        <f>+#REF!</f>
        <v>#REF!</v>
      </c>
      <c r="K21" s="49" t="e">
        <f>+#REF!</f>
        <v>#REF!</v>
      </c>
      <c r="L21" s="49" t="e">
        <f>+#REF!</f>
        <v>#REF!</v>
      </c>
      <c r="M21" s="49" t="e">
        <f>((I21*(100+U21)/100))</f>
        <v>#REF!</v>
      </c>
      <c r="N21" s="27"/>
      <c r="O21" s="19"/>
      <c r="P21" s="36" t="e">
        <f t="shared" si="14"/>
        <v>#REF!</v>
      </c>
      <c r="Q21" s="36" t="e">
        <f t="shared" si="14"/>
        <v>#REF!</v>
      </c>
      <c r="R21" s="36" t="e">
        <f t="shared" si="14"/>
        <v>#REF!</v>
      </c>
      <c r="S21" s="36" t="e">
        <f t="shared" si="14"/>
        <v>#REF!</v>
      </c>
      <c r="T21" s="36" t="e">
        <f t="shared" si="15"/>
        <v>#REF!</v>
      </c>
      <c r="U21" s="36">
        <v>12</v>
      </c>
      <c r="V21" s="35"/>
      <c r="W21" s="19"/>
      <c r="X21" s="32" t="e">
        <f t="shared" si="16"/>
        <v>#REF!</v>
      </c>
      <c r="Y21" s="32" t="e">
        <f t="shared" si="16"/>
        <v>#REF!</v>
      </c>
      <c r="Z21" s="32" t="e">
        <f t="shared" si="16"/>
        <v>#REF!</v>
      </c>
      <c r="AA21" s="32" t="e">
        <f t="shared" si="16"/>
        <v>#REF!</v>
      </c>
      <c r="AB21" s="32" t="e">
        <f t="shared" si="16"/>
        <v>#REF!</v>
      </c>
      <c r="AC21" s="32" t="e">
        <f t="shared" si="17"/>
        <v>#REF!</v>
      </c>
      <c r="AD21" s="32" t="e">
        <f t="shared" si="17"/>
        <v>#REF!</v>
      </c>
    </row>
    <row r="22" spans="1:30" ht="18" customHeight="1">
      <c r="A22" s="45"/>
      <c r="B22" s="19"/>
      <c r="C22" s="19">
        <v>2</v>
      </c>
      <c r="D22" s="77" t="s">
        <v>4</v>
      </c>
      <c r="E22" s="66">
        <v>1</v>
      </c>
      <c r="F22" s="49" t="e">
        <f>+#REF!</f>
        <v>#REF!</v>
      </c>
      <c r="G22" s="49" t="e">
        <f>+#REF!</f>
        <v>#REF!</v>
      </c>
      <c r="H22" s="49" t="e">
        <f>+#REF!</f>
        <v>#REF!</v>
      </c>
      <c r="I22" s="49" t="e">
        <f>+#REF!</f>
        <v>#REF!</v>
      </c>
      <c r="J22" s="49" t="e">
        <f>+#REF!</f>
        <v>#REF!</v>
      </c>
      <c r="K22" s="49" t="e">
        <f>+#REF!</f>
        <v>#REF!</v>
      </c>
      <c r="L22" s="49" t="e">
        <f>+#REF!</f>
        <v>#REF!</v>
      </c>
      <c r="M22" s="49" t="e">
        <f>((I22*(100+U22)/100))</f>
        <v>#REF!</v>
      </c>
      <c r="N22" s="27"/>
      <c r="O22" s="19"/>
      <c r="P22" s="36" t="e">
        <f t="shared" si="14"/>
        <v>#REF!</v>
      </c>
      <c r="Q22" s="36" t="e">
        <f t="shared" si="14"/>
        <v>#REF!</v>
      </c>
      <c r="R22" s="36" t="e">
        <f t="shared" si="14"/>
        <v>#REF!</v>
      </c>
      <c r="S22" s="36" t="e">
        <f t="shared" si="14"/>
        <v>#REF!</v>
      </c>
      <c r="T22" s="36" t="e">
        <f t="shared" si="15"/>
        <v>#REF!</v>
      </c>
      <c r="U22" s="36">
        <v>15</v>
      </c>
      <c r="V22" s="35">
        <v>25</v>
      </c>
      <c r="W22" s="19"/>
      <c r="X22" s="32" t="e">
        <f t="shared" si="16"/>
        <v>#REF!</v>
      </c>
      <c r="Y22" s="32" t="e">
        <f t="shared" si="16"/>
        <v>#REF!</v>
      </c>
      <c r="Z22" s="32" t="e">
        <f t="shared" si="16"/>
        <v>#REF!</v>
      </c>
      <c r="AA22" s="32" t="e">
        <f t="shared" si="16"/>
        <v>#REF!</v>
      </c>
      <c r="AB22" s="32" t="e">
        <f t="shared" si="16"/>
        <v>#REF!</v>
      </c>
      <c r="AC22" s="32" t="e">
        <f t="shared" si="17"/>
        <v>#REF!</v>
      </c>
      <c r="AD22" s="32" t="e">
        <f t="shared" si="17"/>
        <v>#REF!</v>
      </c>
    </row>
    <row r="23" spans="1:30" ht="18" customHeight="1">
      <c r="A23" s="45"/>
      <c r="B23" s="19"/>
      <c r="C23" s="19">
        <v>3</v>
      </c>
      <c r="D23" s="77" t="s">
        <v>5</v>
      </c>
      <c r="E23" s="66">
        <v>1</v>
      </c>
      <c r="F23" s="49" t="e">
        <f>+#REF!</f>
        <v>#REF!</v>
      </c>
      <c r="G23" s="49" t="e">
        <f>+#REF!</f>
        <v>#REF!</v>
      </c>
      <c r="H23" s="49" t="e">
        <f>+#REF!</f>
        <v>#REF!</v>
      </c>
      <c r="I23" s="49" t="e">
        <f>+#REF!</f>
        <v>#REF!</v>
      </c>
      <c r="J23" s="49" t="e">
        <f>+#REF!</f>
        <v>#REF!</v>
      </c>
      <c r="K23" s="49" t="e">
        <f>+#REF!</f>
        <v>#REF!</v>
      </c>
      <c r="L23" s="49" t="e">
        <f>+#REF!</f>
        <v>#REF!</v>
      </c>
      <c r="M23" s="49" t="e">
        <f>((I23*(100+U23)/100))</f>
        <v>#REF!</v>
      </c>
      <c r="N23" s="27"/>
      <c r="O23" s="19"/>
      <c r="P23" s="36" t="e">
        <f t="shared" si="14"/>
        <v>#REF!</v>
      </c>
      <c r="Q23" s="36" t="e">
        <f t="shared" si="14"/>
        <v>#REF!</v>
      </c>
      <c r="R23" s="36" t="e">
        <f t="shared" si="14"/>
        <v>#REF!</v>
      </c>
      <c r="S23" s="36" t="e">
        <f t="shared" si="14"/>
        <v>#REF!</v>
      </c>
      <c r="T23" s="36" t="e">
        <f t="shared" si="15"/>
        <v>#REF!</v>
      </c>
      <c r="U23" s="36">
        <v>25</v>
      </c>
      <c r="V23" s="35">
        <v>37</v>
      </c>
      <c r="W23" s="19"/>
      <c r="X23" s="32" t="e">
        <f t="shared" si="16"/>
        <v>#REF!</v>
      </c>
      <c r="Y23" s="32" t="e">
        <f t="shared" si="16"/>
        <v>#REF!</v>
      </c>
      <c r="Z23" s="32" t="e">
        <f t="shared" si="16"/>
        <v>#REF!</v>
      </c>
      <c r="AA23" s="32" t="e">
        <f t="shared" si="16"/>
        <v>#REF!</v>
      </c>
      <c r="AB23" s="32" t="e">
        <f t="shared" si="16"/>
        <v>#REF!</v>
      </c>
      <c r="AC23" s="32" t="e">
        <f t="shared" si="17"/>
        <v>#REF!</v>
      </c>
      <c r="AD23" s="32" t="e">
        <f t="shared" si="17"/>
        <v>#REF!</v>
      </c>
    </row>
    <row r="24" spans="1:30" ht="18" customHeight="1">
      <c r="A24" s="70">
        <v>2</v>
      </c>
      <c r="B24" s="98" t="s">
        <v>113</v>
      </c>
      <c r="C24" s="70"/>
      <c r="D24" s="80"/>
      <c r="E24" s="72">
        <f t="shared" ref="E24:M24" si="18">+E25+E37+E40</f>
        <v>21</v>
      </c>
      <c r="F24" s="73" t="e">
        <f t="shared" si="18"/>
        <v>#REF!</v>
      </c>
      <c r="G24" s="73" t="e">
        <f t="shared" si="18"/>
        <v>#REF!</v>
      </c>
      <c r="H24" s="73" t="e">
        <f t="shared" si="18"/>
        <v>#REF!</v>
      </c>
      <c r="I24" s="73" t="e">
        <f t="shared" si="18"/>
        <v>#REF!</v>
      </c>
      <c r="J24" s="73" t="e">
        <f t="shared" si="18"/>
        <v>#REF!</v>
      </c>
      <c r="K24" s="73" t="e">
        <f t="shared" si="18"/>
        <v>#REF!</v>
      </c>
      <c r="L24" s="73" t="e">
        <f t="shared" si="18"/>
        <v>#REF!</v>
      </c>
      <c r="M24" s="73" t="e">
        <f t="shared" si="18"/>
        <v>#REF!</v>
      </c>
      <c r="N24" s="88"/>
      <c r="O24" s="70"/>
      <c r="P24" s="75" t="e">
        <f t="shared" si="14"/>
        <v>#REF!</v>
      </c>
      <c r="Q24" s="75" t="e">
        <f t="shared" si="14"/>
        <v>#REF!</v>
      </c>
      <c r="R24" s="75" t="e">
        <f t="shared" si="14"/>
        <v>#REF!</v>
      </c>
      <c r="S24" s="75" t="e">
        <f t="shared" si="14"/>
        <v>#REF!</v>
      </c>
      <c r="T24" s="75" t="e">
        <f t="shared" si="15"/>
        <v>#REF!</v>
      </c>
      <c r="U24" s="75" t="e">
        <f>((M24/I24)-1)*100</f>
        <v>#REF!</v>
      </c>
      <c r="V24" s="90"/>
      <c r="W24" s="70"/>
      <c r="X24" s="76" t="e">
        <f t="shared" si="16"/>
        <v>#REF!</v>
      </c>
      <c r="Y24" s="76" t="e">
        <f t="shared" si="16"/>
        <v>#REF!</v>
      </c>
      <c r="Z24" s="76" t="e">
        <f t="shared" si="16"/>
        <v>#REF!</v>
      </c>
      <c r="AA24" s="76" t="e">
        <f t="shared" si="16"/>
        <v>#REF!</v>
      </c>
      <c r="AB24" s="76" t="e">
        <f t="shared" si="16"/>
        <v>#REF!</v>
      </c>
      <c r="AC24" s="76" t="e">
        <f t="shared" si="17"/>
        <v>#REF!</v>
      </c>
      <c r="AD24" s="76" t="e">
        <f t="shared" si="17"/>
        <v>#REF!</v>
      </c>
    </row>
    <row r="25" spans="1:30" ht="18" customHeight="1">
      <c r="A25" s="45"/>
      <c r="B25" s="19">
        <v>1</v>
      </c>
      <c r="C25" s="91" t="s">
        <v>115</v>
      </c>
      <c r="D25" s="78"/>
      <c r="E25" s="66">
        <f t="shared" ref="E25:L25" si="19">+E26+E32</f>
        <v>9</v>
      </c>
      <c r="F25" s="49" t="e">
        <f t="shared" si="19"/>
        <v>#REF!</v>
      </c>
      <c r="G25" s="49" t="e">
        <f t="shared" si="19"/>
        <v>#REF!</v>
      </c>
      <c r="H25" s="49" t="e">
        <f t="shared" si="19"/>
        <v>#REF!</v>
      </c>
      <c r="I25" s="49" t="e">
        <f t="shared" si="19"/>
        <v>#REF!</v>
      </c>
      <c r="J25" s="49" t="e">
        <f t="shared" si="19"/>
        <v>#REF!</v>
      </c>
      <c r="K25" s="49" t="e">
        <f t="shared" si="19"/>
        <v>#REF!</v>
      </c>
      <c r="L25" s="49" t="e">
        <f t="shared" si="19"/>
        <v>#REF!</v>
      </c>
      <c r="M25" s="49" t="e">
        <f>+M26+M32</f>
        <v>#REF!</v>
      </c>
      <c r="N25" s="27"/>
      <c r="O25" s="19"/>
      <c r="P25" s="36" t="e">
        <f t="shared" si="14"/>
        <v>#REF!</v>
      </c>
      <c r="Q25" s="36" t="e">
        <f t="shared" si="14"/>
        <v>#REF!</v>
      </c>
      <c r="R25" s="36" t="e">
        <f t="shared" si="14"/>
        <v>#REF!</v>
      </c>
      <c r="S25" s="36" t="e">
        <f t="shared" si="14"/>
        <v>#REF!</v>
      </c>
      <c r="T25" s="36" t="e">
        <f t="shared" si="15"/>
        <v>#REF!</v>
      </c>
      <c r="U25" s="36" t="e">
        <f>((M25/I25)-1)*100</f>
        <v>#REF!</v>
      </c>
      <c r="V25" s="35"/>
      <c r="W25" s="19"/>
      <c r="X25" s="32" t="e">
        <f t="shared" si="16"/>
        <v>#REF!</v>
      </c>
      <c r="Y25" s="32" t="e">
        <f t="shared" si="16"/>
        <v>#REF!</v>
      </c>
      <c r="Z25" s="32" t="e">
        <f t="shared" si="16"/>
        <v>#REF!</v>
      </c>
      <c r="AA25" s="32" t="e">
        <f t="shared" si="16"/>
        <v>#REF!</v>
      </c>
      <c r="AB25" s="32" t="e">
        <f t="shared" si="16"/>
        <v>#REF!</v>
      </c>
      <c r="AC25" s="32" t="e">
        <f t="shared" si="17"/>
        <v>#REF!</v>
      </c>
      <c r="AD25" s="32" t="e">
        <f t="shared" si="17"/>
        <v>#REF!</v>
      </c>
    </row>
    <row r="26" spans="1:30" ht="18" customHeight="1">
      <c r="A26" s="45"/>
      <c r="B26" s="19"/>
      <c r="C26" s="19">
        <v>1</v>
      </c>
      <c r="D26" s="77" t="s">
        <v>39</v>
      </c>
      <c r="E26" s="66">
        <f>+E27+E28+E29+E30</f>
        <v>4</v>
      </c>
      <c r="F26" s="49" t="e">
        <f>+#REF!</f>
        <v>#REF!</v>
      </c>
      <c r="G26" s="49" t="e">
        <f>+#REF!</f>
        <v>#REF!</v>
      </c>
      <c r="H26" s="49" t="e">
        <f>+#REF!</f>
        <v>#REF!</v>
      </c>
      <c r="I26" s="49" t="e">
        <f>+#REF!</f>
        <v>#REF!</v>
      </c>
      <c r="J26" s="49" t="e">
        <f>+#REF!</f>
        <v>#REF!</v>
      </c>
      <c r="K26" s="49" t="e">
        <f>+#REF!</f>
        <v>#REF!</v>
      </c>
      <c r="L26" s="49" t="e">
        <f>+#REF!</f>
        <v>#REF!</v>
      </c>
      <c r="M26" s="49" t="e">
        <f>+M27+M28+M29+M30+M31</f>
        <v>#REF!</v>
      </c>
      <c r="N26" s="27"/>
      <c r="O26" s="19"/>
      <c r="P26" s="36" t="e">
        <f t="shared" si="6"/>
        <v>#REF!</v>
      </c>
      <c r="Q26" s="36" t="e">
        <f t="shared" si="7"/>
        <v>#REF!</v>
      </c>
      <c r="R26" s="36" t="e">
        <f t="shared" si="8"/>
        <v>#REF!</v>
      </c>
      <c r="S26" s="36" t="e">
        <f>((J26/I26)-1)*100</f>
        <v>#REF!</v>
      </c>
      <c r="T26" s="36" t="e">
        <f t="shared" si="2"/>
        <v>#REF!</v>
      </c>
      <c r="U26" s="36" t="e">
        <f>((M26/I26)-1)*100</f>
        <v>#REF!</v>
      </c>
      <c r="V26" s="35"/>
      <c r="W26" s="19"/>
      <c r="X26" s="32" t="e">
        <f t="shared" si="9"/>
        <v>#REF!</v>
      </c>
      <c r="Y26" s="32" t="e">
        <f t="shared" si="10"/>
        <v>#REF!</v>
      </c>
      <c r="Z26" s="32" t="e">
        <f t="shared" si="11"/>
        <v>#REF!</v>
      </c>
      <c r="AA26" s="32" t="e">
        <f t="shared" si="12"/>
        <v>#REF!</v>
      </c>
      <c r="AB26" s="32" t="e">
        <f>(J26/J$5)*100</f>
        <v>#REF!</v>
      </c>
      <c r="AC26" s="32" t="e">
        <f t="shared" si="4"/>
        <v>#REF!</v>
      </c>
      <c r="AD26" s="32" t="e">
        <f t="shared" si="4"/>
        <v>#REF!</v>
      </c>
    </row>
    <row r="27" spans="1:30" ht="18" customHeight="1">
      <c r="A27" s="45"/>
      <c r="B27" s="19"/>
      <c r="C27" s="19"/>
      <c r="D27" s="77" t="s">
        <v>44</v>
      </c>
      <c r="E27" s="66">
        <v>1</v>
      </c>
      <c r="F27" s="49" t="e">
        <f>+#REF!</f>
        <v>#REF!</v>
      </c>
      <c r="G27" s="49" t="e">
        <f>+#REF!</f>
        <v>#REF!</v>
      </c>
      <c r="H27" s="49" t="e">
        <f>+#REF!</f>
        <v>#REF!</v>
      </c>
      <c r="I27" s="49" t="e">
        <f>+#REF!</f>
        <v>#REF!</v>
      </c>
      <c r="J27" s="49"/>
      <c r="K27" s="49" t="e">
        <f>+#REF!</f>
        <v>#REF!</v>
      </c>
      <c r="L27" s="49" t="e">
        <f>+#REF!</f>
        <v>#REF!</v>
      </c>
      <c r="M27" s="49" t="e">
        <f>((I27*(100+U27)/100))</f>
        <v>#REF!</v>
      </c>
      <c r="N27" s="27"/>
      <c r="O27" s="19"/>
      <c r="P27" s="36" t="e">
        <f t="shared" si="6"/>
        <v>#REF!</v>
      </c>
      <c r="Q27" s="36" t="e">
        <f t="shared" si="7"/>
        <v>#REF!</v>
      </c>
      <c r="R27" s="36" t="e">
        <f t="shared" si="8"/>
        <v>#REF!</v>
      </c>
      <c r="S27" s="36"/>
      <c r="T27" s="36" t="e">
        <f t="shared" si="2"/>
        <v>#REF!</v>
      </c>
      <c r="U27" s="36">
        <v>20</v>
      </c>
      <c r="V27" s="35">
        <v>7</v>
      </c>
      <c r="W27" s="19"/>
      <c r="X27" s="32" t="e">
        <f t="shared" si="9"/>
        <v>#REF!</v>
      </c>
      <c r="Y27" s="32" t="e">
        <f t="shared" si="10"/>
        <v>#REF!</v>
      </c>
      <c r="Z27" s="32" t="e">
        <f t="shared" si="11"/>
        <v>#REF!</v>
      </c>
      <c r="AA27" s="32" t="e">
        <f t="shared" si="12"/>
        <v>#REF!</v>
      </c>
      <c r="AB27" s="32"/>
      <c r="AC27" s="32" t="e">
        <f t="shared" si="4"/>
        <v>#REF!</v>
      </c>
      <c r="AD27" s="32" t="e">
        <f t="shared" si="4"/>
        <v>#REF!</v>
      </c>
    </row>
    <row r="28" spans="1:30" ht="18" customHeight="1">
      <c r="A28" s="45"/>
      <c r="B28" s="19"/>
      <c r="C28" s="19"/>
      <c r="D28" s="77" t="s">
        <v>45</v>
      </c>
      <c r="E28" s="66">
        <v>1</v>
      </c>
      <c r="F28" s="49" t="e">
        <f>+#REF!</f>
        <v>#REF!</v>
      </c>
      <c r="G28" s="49" t="e">
        <f>+#REF!</f>
        <v>#REF!</v>
      </c>
      <c r="H28" s="49" t="e">
        <f>+#REF!</f>
        <v>#REF!</v>
      </c>
      <c r="I28" s="49" t="e">
        <f>+#REF!</f>
        <v>#REF!</v>
      </c>
      <c r="J28" s="49"/>
      <c r="K28" s="49" t="e">
        <f>+#REF!</f>
        <v>#REF!</v>
      </c>
      <c r="L28" s="49" t="e">
        <f>+#REF!</f>
        <v>#REF!</v>
      </c>
      <c r="M28" s="49" t="e">
        <f>((I28*(100+U28)/100))</f>
        <v>#REF!</v>
      </c>
      <c r="N28" s="27"/>
      <c r="O28" s="19"/>
      <c r="P28" s="36" t="e">
        <f t="shared" si="6"/>
        <v>#REF!</v>
      </c>
      <c r="Q28" s="36" t="e">
        <f t="shared" si="7"/>
        <v>#REF!</v>
      </c>
      <c r="R28" s="36" t="e">
        <f t="shared" si="8"/>
        <v>#REF!</v>
      </c>
      <c r="S28" s="36"/>
      <c r="T28" s="36" t="e">
        <f t="shared" si="2"/>
        <v>#REF!</v>
      </c>
      <c r="U28" s="36">
        <v>20</v>
      </c>
      <c r="V28" s="35"/>
      <c r="W28" s="19"/>
      <c r="X28" s="32" t="e">
        <f t="shared" si="9"/>
        <v>#REF!</v>
      </c>
      <c r="Y28" s="32" t="e">
        <f t="shared" si="10"/>
        <v>#REF!</v>
      </c>
      <c r="Z28" s="32" t="e">
        <f t="shared" si="11"/>
        <v>#REF!</v>
      </c>
      <c r="AA28" s="32" t="e">
        <f t="shared" si="12"/>
        <v>#REF!</v>
      </c>
      <c r="AB28" s="32"/>
      <c r="AC28" s="32" t="e">
        <f t="shared" si="4"/>
        <v>#REF!</v>
      </c>
      <c r="AD28" s="32" t="e">
        <f t="shared" si="4"/>
        <v>#REF!</v>
      </c>
    </row>
    <row r="29" spans="1:30" ht="18" customHeight="1">
      <c r="A29" s="45"/>
      <c r="B29" s="19"/>
      <c r="C29" s="19"/>
      <c r="D29" s="77" t="s">
        <v>46</v>
      </c>
      <c r="E29" s="66">
        <v>1</v>
      </c>
      <c r="F29" s="49" t="e">
        <f>+#REF!</f>
        <v>#REF!</v>
      </c>
      <c r="G29" s="49" t="e">
        <f>+#REF!</f>
        <v>#REF!</v>
      </c>
      <c r="H29" s="49" t="e">
        <f>+#REF!</f>
        <v>#REF!</v>
      </c>
      <c r="I29" s="49" t="e">
        <f>+#REF!</f>
        <v>#REF!</v>
      </c>
      <c r="J29" s="49"/>
      <c r="K29" s="49" t="e">
        <f>+#REF!</f>
        <v>#REF!</v>
      </c>
      <c r="L29" s="49" t="e">
        <f>+#REF!</f>
        <v>#REF!</v>
      </c>
      <c r="M29" s="49" t="e">
        <f>((I29*(100+U29)/100))</f>
        <v>#REF!</v>
      </c>
      <c r="N29" s="27"/>
      <c r="O29" s="19"/>
      <c r="P29" s="36" t="e">
        <f t="shared" si="6"/>
        <v>#REF!</v>
      </c>
      <c r="Q29" s="36" t="e">
        <f t="shared" si="7"/>
        <v>#REF!</v>
      </c>
      <c r="R29" s="36" t="e">
        <f t="shared" si="8"/>
        <v>#REF!</v>
      </c>
      <c r="S29" s="36"/>
      <c r="T29" s="36" t="e">
        <f t="shared" si="2"/>
        <v>#REF!</v>
      </c>
      <c r="U29" s="36">
        <v>20</v>
      </c>
      <c r="V29" s="35"/>
      <c r="W29" s="19"/>
      <c r="X29" s="32" t="e">
        <f t="shared" si="9"/>
        <v>#REF!</v>
      </c>
      <c r="Y29" s="32" t="e">
        <f t="shared" si="10"/>
        <v>#REF!</v>
      </c>
      <c r="Z29" s="32" t="e">
        <f t="shared" si="11"/>
        <v>#REF!</v>
      </c>
      <c r="AA29" s="32" t="e">
        <f t="shared" si="12"/>
        <v>#REF!</v>
      </c>
      <c r="AB29" s="32"/>
      <c r="AC29" s="32" t="e">
        <f t="shared" si="4"/>
        <v>#REF!</v>
      </c>
      <c r="AD29" s="32" t="e">
        <f t="shared" si="4"/>
        <v>#REF!</v>
      </c>
    </row>
    <row r="30" spans="1:30" ht="18" customHeight="1">
      <c r="A30" s="45"/>
      <c r="B30" s="19"/>
      <c r="C30" s="19"/>
      <c r="D30" s="77" t="s">
        <v>47</v>
      </c>
      <c r="E30" s="66">
        <v>1</v>
      </c>
      <c r="F30" s="49" t="e">
        <f>+#REF!</f>
        <v>#REF!</v>
      </c>
      <c r="G30" s="49" t="e">
        <f>+#REF!</f>
        <v>#REF!</v>
      </c>
      <c r="H30" s="49" t="e">
        <f>+#REF!</f>
        <v>#REF!</v>
      </c>
      <c r="I30" s="49" t="e">
        <f>+#REF!</f>
        <v>#REF!</v>
      </c>
      <c r="J30" s="49"/>
      <c r="K30" s="49" t="e">
        <f>+#REF!</f>
        <v>#REF!</v>
      </c>
      <c r="L30" s="49" t="e">
        <f>+#REF!</f>
        <v>#REF!</v>
      </c>
      <c r="M30" s="49" t="e">
        <f>((I30*(100+U30)/100))</f>
        <v>#REF!</v>
      </c>
      <c r="N30" s="27"/>
      <c r="O30" s="19"/>
      <c r="P30" s="36" t="e">
        <f t="shared" si="6"/>
        <v>#REF!</v>
      </c>
      <c r="Q30" s="36" t="e">
        <f t="shared" si="7"/>
        <v>#REF!</v>
      </c>
      <c r="R30" s="36" t="e">
        <f t="shared" si="8"/>
        <v>#REF!</v>
      </c>
      <c r="S30" s="36"/>
      <c r="T30" s="36" t="e">
        <f t="shared" si="2"/>
        <v>#REF!</v>
      </c>
      <c r="U30" s="36">
        <v>20</v>
      </c>
      <c r="V30" s="35"/>
      <c r="W30" s="19"/>
      <c r="X30" s="32" t="e">
        <f t="shared" si="9"/>
        <v>#REF!</v>
      </c>
      <c r="Y30" s="32" t="e">
        <f t="shared" si="10"/>
        <v>#REF!</v>
      </c>
      <c r="Z30" s="32" t="e">
        <f t="shared" si="11"/>
        <v>#REF!</v>
      </c>
      <c r="AA30" s="32" t="e">
        <f t="shared" si="12"/>
        <v>#REF!</v>
      </c>
      <c r="AB30" s="32"/>
      <c r="AC30" s="32" t="e">
        <f t="shared" si="4"/>
        <v>#REF!</v>
      </c>
      <c r="AD30" s="32" t="e">
        <f t="shared" si="4"/>
        <v>#REF!</v>
      </c>
    </row>
    <row r="31" spans="1:30" ht="18" customHeight="1">
      <c r="A31" s="45"/>
      <c r="B31" s="19"/>
      <c r="C31" s="19"/>
      <c r="D31" s="77" t="s">
        <v>43</v>
      </c>
      <c r="E31" s="66"/>
      <c r="F31" s="49" t="e">
        <f>+#REF!</f>
        <v>#REF!</v>
      </c>
      <c r="G31" s="49" t="e">
        <f>+#REF!</f>
        <v>#REF!</v>
      </c>
      <c r="H31" s="49" t="e">
        <f>+#REF!</f>
        <v>#REF!</v>
      </c>
      <c r="I31" s="49" t="e">
        <f>+#REF!</f>
        <v>#REF!</v>
      </c>
      <c r="J31" s="49"/>
      <c r="K31" s="49" t="e">
        <f>+#REF!</f>
        <v>#REF!</v>
      </c>
      <c r="L31" s="49" t="e">
        <f>+#REF!</f>
        <v>#REF!</v>
      </c>
      <c r="M31" s="49" t="e">
        <f>((I31*(100+U31)/100))</f>
        <v>#REF!</v>
      </c>
      <c r="N31" s="27"/>
      <c r="O31" s="19"/>
      <c r="P31" s="36" t="e">
        <f t="shared" si="6"/>
        <v>#REF!</v>
      </c>
      <c r="Q31" s="36" t="e">
        <f t="shared" si="7"/>
        <v>#REF!</v>
      </c>
      <c r="R31" s="36" t="e">
        <f t="shared" si="8"/>
        <v>#REF!</v>
      </c>
      <c r="S31" s="36"/>
      <c r="T31" s="36" t="e">
        <f t="shared" si="2"/>
        <v>#REF!</v>
      </c>
      <c r="U31" s="36">
        <v>20</v>
      </c>
      <c r="V31" s="35"/>
      <c r="W31" s="19"/>
      <c r="X31" s="32" t="e">
        <f t="shared" si="9"/>
        <v>#REF!</v>
      </c>
      <c r="Y31" s="32" t="e">
        <f t="shared" si="10"/>
        <v>#REF!</v>
      </c>
      <c r="Z31" s="32" t="e">
        <f t="shared" si="11"/>
        <v>#REF!</v>
      </c>
      <c r="AA31" s="32" t="e">
        <f t="shared" si="12"/>
        <v>#REF!</v>
      </c>
      <c r="AB31" s="32"/>
      <c r="AC31" s="32" t="e">
        <f t="shared" si="4"/>
        <v>#REF!</v>
      </c>
      <c r="AD31" s="32" t="e">
        <f t="shared" si="4"/>
        <v>#REF!</v>
      </c>
    </row>
    <row r="32" spans="1:30" ht="18" customHeight="1">
      <c r="A32" s="45"/>
      <c r="B32" s="23"/>
      <c r="C32" s="19">
        <v>2</v>
      </c>
      <c r="D32" s="86" t="s">
        <v>103</v>
      </c>
      <c r="E32" s="66">
        <f>+E33+E34+E35+E36</f>
        <v>5</v>
      </c>
      <c r="F32" s="49" t="e">
        <f>+#REF!</f>
        <v>#REF!</v>
      </c>
      <c r="G32" s="49" t="e">
        <f>+#REF!</f>
        <v>#REF!</v>
      </c>
      <c r="H32" s="49" t="e">
        <f>+#REF!</f>
        <v>#REF!</v>
      </c>
      <c r="I32" s="49" t="e">
        <f>+#REF!</f>
        <v>#REF!</v>
      </c>
      <c r="J32" s="49" t="e">
        <f>+#REF!</f>
        <v>#REF!</v>
      </c>
      <c r="K32" s="49" t="e">
        <f>+#REF!</f>
        <v>#REF!</v>
      </c>
      <c r="L32" s="49" t="e">
        <f>+#REF!</f>
        <v>#REF!</v>
      </c>
      <c r="M32" s="49">
        <f>+M33+M34+M35+M36</f>
        <v>11101.757</v>
      </c>
      <c r="N32" s="27"/>
      <c r="O32" s="28"/>
      <c r="P32" s="36" t="e">
        <f>((G32/F32)-1)*100</f>
        <v>#REF!</v>
      </c>
      <c r="Q32" s="36" t="e">
        <f>((H32/G32)-1)*100</f>
        <v>#REF!</v>
      </c>
      <c r="R32" s="36" t="e">
        <f>((I32/H32)-1)*100</f>
        <v>#REF!</v>
      </c>
      <c r="S32" s="36" t="e">
        <f>((J32/I32)-1)*100</f>
        <v>#REF!</v>
      </c>
      <c r="T32" s="36" t="e">
        <f t="shared" ref="T32:T38" si="20">((L32/K32)-1)*100</f>
        <v>#REF!</v>
      </c>
      <c r="U32" s="36" t="e">
        <f>((M32/I32)-1)*100</f>
        <v>#REF!</v>
      </c>
      <c r="V32" s="35"/>
      <c r="W32" s="28"/>
      <c r="X32" s="32" t="e">
        <f>(F32/F$5)*100</f>
        <v>#REF!</v>
      </c>
      <c r="Y32" s="32" t="e">
        <f>(G32/G$5)*100</f>
        <v>#REF!</v>
      </c>
      <c r="Z32" s="32" t="e">
        <f>(H32/H$5)*100</f>
        <v>#REF!</v>
      </c>
      <c r="AA32" s="32" t="e">
        <f>(I32/I$5)*100</f>
        <v>#REF!</v>
      </c>
      <c r="AB32" s="32" t="e">
        <f>(J32/J$5)*100</f>
        <v>#REF!</v>
      </c>
      <c r="AC32" s="32" t="e">
        <f t="shared" ref="AC32:AC48" si="21">(L32/L$5)*100</f>
        <v>#REF!</v>
      </c>
      <c r="AD32" s="32" t="e">
        <f t="shared" ref="AD32:AD48" si="22">(M32/M$5)*100</f>
        <v>#REF!</v>
      </c>
    </row>
    <row r="33" spans="1:33" ht="18" customHeight="1">
      <c r="A33" s="45"/>
      <c r="B33" s="19"/>
      <c r="C33" s="45"/>
      <c r="D33" s="77" t="s">
        <v>55</v>
      </c>
      <c r="E33" s="66">
        <v>2</v>
      </c>
      <c r="F33" s="49">
        <v>3074.97</v>
      </c>
      <c r="G33" s="49">
        <v>3804.11</v>
      </c>
      <c r="H33" s="49">
        <v>5017.7700000000004</v>
      </c>
      <c r="I33" s="49">
        <v>4678.46</v>
      </c>
      <c r="J33" s="49"/>
      <c r="K33" s="49">
        <v>817.06</v>
      </c>
      <c r="L33" s="49">
        <v>1272.71</v>
      </c>
      <c r="M33" s="49">
        <f>((I33*(100+U33)/100))</f>
        <v>5380.2290000000003</v>
      </c>
      <c r="N33" s="27"/>
      <c r="O33" s="19"/>
      <c r="P33" s="36">
        <f t="shared" ref="P33:R39" si="23">((G33/F33)-1)*100</f>
        <v>23.712101256272433</v>
      </c>
      <c r="Q33" s="36">
        <f t="shared" si="23"/>
        <v>31.903914450423354</v>
      </c>
      <c r="R33" s="36">
        <f t="shared" si="23"/>
        <v>-6.7621672575666203</v>
      </c>
      <c r="S33" s="36"/>
      <c r="T33" s="36">
        <f t="shared" si="20"/>
        <v>55.767018334026886</v>
      </c>
      <c r="U33" s="36">
        <v>15</v>
      </c>
      <c r="V33" s="35">
        <v>23.9</v>
      </c>
      <c r="W33" s="19"/>
      <c r="X33" s="32" t="e">
        <f t="shared" ref="X33:X45" si="24">(F33/F$5)*100</f>
        <v>#REF!</v>
      </c>
      <c r="Y33" s="32" t="e">
        <f t="shared" ref="Y33:Y45" si="25">(G33/G$5)*100</f>
        <v>#REF!</v>
      </c>
      <c r="Z33" s="32" t="e">
        <f t="shared" ref="Z33:Z45" si="26">(H33/H$5)*100</f>
        <v>#REF!</v>
      </c>
      <c r="AA33" s="32" t="e">
        <f t="shared" ref="AA33:AA45" si="27">(I33/I$5)*100</f>
        <v>#REF!</v>
      </c>
      <c r="AB33" s="32"/>
      <c r="AC33" s="32" t="e">
        <f t="shared" si="21"/>
        <v>#REF!</v>
      </c>
      <c r="AD33" s="32" t="e">
        <f t="shared" si="22"/>
        <v>#REF!</v>
      </c>
    </row>
    <row r="34" spans="1:33" ht="18" customHeight="1">
      <c r="A34" s="45"/>
      <c r="B34" s="19"/>
      <c r="C34" s="45"/>
      <c r="D34" s="77" t="s">
        <v>54</v>
      </c>
      <c r="E34" s="66">
        <v>1</v>
      </c>
      <c r="F34" s="49">
        <v>1016.55</v>
      </c>
      <c r="G34" s="49">
        <v>1311.09</v>
      </c>
      <c r="H34" s="49">
        <v>1776.16</v>
      </c>
      <c r="I34" s="49">
        <v>1642.63</v>
      </c>
      <c r="J34" s="49"/>
      <c r="K34" s="49">
        <v>397.18</v>
      </c>
      <c r="L34" s="49">
        <v>574.78</v>
      </c>
      <c r="M34" s="49">
        <f>((I34*(100+U34)/100))</f>
        <v>1971.1559999999999</v>
      </c>
      <c r="N34" s="27"/>
      <c r="O34" s="19"/>
      <c r="P34" s="36">
        <f t="shared" si="23"/>
        <v>28.974472480448576</v>
      </c>
      <c r="Q34" s="36">
        <f t="shared" si="23"/>
        <v>35.472011837478746</v>
      </c>
      <c r="R34" s="36">
        <f t="shared" si="23"/>
        <v>-7.5179037924511309</v>
      </c>
      <c r="S34" s="36"/>
      <c r="T34" s="36">
        <f t="shared" si="20"/>
        <v>44.715242459338334</v>
      </c>
      <c r="U34" s="36">
        <v>20</v>
      </c>
      <c r="V34" s="35"/>
      <c r="W34" s="19"/>
      <c r="X34" s="32" t="e">
        <f t="shared" si="24"/>
        <v>#REF!</v>
      </c>
      <c r="Y34" s="32" t="e">
        <f t="shared" si="25"/>
        <v>#REF!</v>
      </c>
      <c r="Z34" s="32" t="e">
        <f t="shared" si="26"/>
        <v>#REF!</v>
      </c>
      <c r="AA34" s="32" t="e">
        <f t="shared" si="27"/>
        <v>#REF!</v>
      </c>
      <c r="AB34" s="32"/>
      <c r="AC34" s="32" t="e">
        <f t="shared" si="21"/>
        <v>#REF!</v>
      </c>
      <c r="AD34" s="32" t="e">
        <f t="shared" si="22"/>
        <v>#REF!</v>
      </c>
    </row>
    <row r="35" spans="1:33" ht="18" customHeight="1">
      <c r="A35" s="45"/>
      <c r="B35" s="19"/>
      <c r="C35" s="45"/>
      <c r="D35" s="77" t="s">
        <v>7</v>
      </c>
      <c r="E35" s="66">
        <v>1</v>
      </c>
      <c r="F35" s="49">
        <v>756.34</v>
      </c>
      <c r="G35" s="49">
        <v>957.86</v>
      </c>
      <c r="H35" s="49">
        <v>1331.32</v>
      </c>
      <c r="I35" s="49">
        <v>1544.7</v>
      </c>
      <c r="J35" s="49"/>
      <c r="K35" s="49">
        <v>339.64</v>
      </c>
      <c r="L35" s="49">
        <v>528.92999999999995</v>
      </c>
      <c r="M35" s="49">
        <f>((I35*(100+U35)/100))</f>
        <v>1853.64</v>
      </c>
      <c r="N35" s="27"/>
      <c r="O35" s="19"/>
      <c r="P35" s="36">
        <f t="shared" si="23"/>
        <v>26.644101858952318</v>
      </c>
      <c r="Q35" s="36">
        <f t="shared" si="23"/>
        <v>38.988996304261583</v>
      </c>
      <c r="R35" s="36">
        <f t="shared" si="23"/>
        <v>16.02770182976294</v>
      </c>
      <c r="S35" s="36"/>
      <c r="T35" s="36">
        <f t="shared" si="20"/>
        <v>55.732540336827221</v>
      </c>
      <c r="U35" s="36">
        <v>20</v>
      </c>
      <c r="V35" s="35"/>
      <c r="W35" s="19"/>
      <c r="X35" s="32" t="e">
        <f t="shared" si="24"/>
        <v>#REF!</v>
      </c>
      <c r="Y35" s="32" t="e">
        <f t="shared" si="25"/>
        <v>#REF!</v>
      </c>
      <c r="Z35" s="32" t="e">
        <f t="shared" si="26"/>
        <v>#REF!</v>
      </c>
      <c r="AA35" s="32" t="e">
        <f t="shared" si="27"/>
        <v>#REF!</v>
      </c>
      <c r="AB35" s="32"/>
      <c r="AC35" s="32" t="e">
        <f t="shared" si="21"/>
        <v>#REF!</v>
      </c>
      <c r="AD35" s="32" t="e">
        <f t="shared" si="22"/>
        <v>#REF!</v>
      </c>
    </row>
    <row r="36" spans="1:33" ht="18" customHeight="1">
      <c r="A36" s="45"/>
      <c r="B36" s="19"/>
      <c r="C36" s="45"/>
      <c r="D36" s="77" t="s">
        <v>53</v>
      </c>
      <c r="E36" s="66">
        <v>1</v>
      </c>
      <c r="F36" s="49">
        <v>1235.47</v>
      </c>
      <c r="G36" s="49">
        <v>1355.38</v>
      </c>
      <c r="H36" s="49">
        <v>2040.08</v>
      </c>
      <c r="I36" s="49">
        <v>1580.61</v>
      </c>
      <c r="J36" s="49"/>
      <c r="K36" s="49">
        <v>370.59</v>
      </c>
      <c r="L36" s="49">
        <v>504.47</v>
      </c>
      <c r="M36" s="49">
        <f>((I36*(100+U36)/100))</f>
        <v>1896.7319999999997</v>
      </c>
      <c r="N36" s="27"/>
      <c r="O36" s="19"/>
      <c r="P36" s="36">
        <f t="shared" si="23"/>
        <v>9.7056181048507995</v>
      </c>
      <c r="Q36" s="36">
        <f t="shared" si="23"/>
        <v>50.517198128937999</v>
      </c>
      <c r="R36" s="36">
        <f t="shared" si="23"/>
        <v>-22.522155993882599</v>
      </c>
      <c r="S36" s="36"/>
      <c r="T36" s="36">
        <f t="shared" si="20"/>
        <v>36.126177176934092</v>
      </c>
      <c r="U36" s="36">
        <v>20</v>
      </c>
      <c r="V36" s="35"/>
      <c r="W36" s="19"/>
      <c r="X36" s="32" t="e">
        <f t="shared" si="24"/>
        <v>#REF!</v>
      </c>
      <c r="Y36" s="32" t="e">
        <f t="shared" si="25"/>
        <v>#REF!</v>
      </c>
      <c r="Z36" s="32" t="e">
        <f t="shared" si="26"/>
        <v>#REF!</v>
      </c>
      <c r="AA36" s="32" t="e">
        <f t="shared" si="27"/>
        <v>#REF!</v>
      </c>
      <c r="AB36" s="32"/>
      <c r="AC36" s="32" t="e">
        <f t="shared" si="21"/>
        <v>#REF!</v>
      </c>
      <c r="AD36" s="32" t="e">
        <f t="shared" si="22"/>
        <v>#REF!</v>
      </c>
    </row>
    <row r="37" spans="1:33" ht="18" customHeight="1">
      <c r="A37" s="45"/>
      <c r="B37" s="19">
        <v>2</v>
      </c>
      <c r="C37" s="91" t="s">
        <v>52</v>
      </c>
      <c r="D37" s="77"/>
      <c r="E37" s="66">
        <f t="shared" ref="E37:L37" si="28">+E38+E39</f>
        <v>8</v>
      </c>
      <c r="F37" s="49" t="e">
        <f t="shared" si="28"/>
        <v>#REF!</v>
      </c>
      <c r="G37" s="49" t="e">
        <f t="shared" si="28"/>
        <v>#REF!</v>
      </c>
      <c r="H37" s="49" t="e">
        <f t="shared" si="28"/>
        <v>#REF!</v>
      </c>
      <c r="I37" s="49" t="e">
        <f t="shared" si="28"/>
        <v>#REF!</v>
      </c>
      <c r="J37" s="49" t="e">
        <f t="shared" si="28"/>
        <v>#REF!</v>
      </c>
      <c r="K37" s="49" t="e">
        <f t="shared" si="28"/>
        <v>#REF!</v>
      </c>
      <c r="L37" s="49" t="e">
        <f t="shared" si="28"/>
        <v>#REF!</v>
      </c>
      <c r="M37" s="49" t="e">
        <f>+M38+M39</f>
        <v>#REF!</v>
      </c>
      <c r="N37" s="27"/>
      <c r="O37" s="28"/>
      <c r="P37" s="36" t="e">
        <f t="shared" si="23"/>
        <v>#REF!</v>
      </c>
      <c r="Q37" s="36" t="e">
        <f t="shared" si="23"/>
        <v>#REF!</v>
      </c>
      <c r="R37" s="36" t="e">
        <f t="shared" si="23"/>
        <v>#REF!</v>
      </c>
      <c r="S37" s="36" t="e">
        <f>((J37/I37)-1)*100</f>
        <v>#REF!</v>
      </c>
      <c r="T37" s="36" t="e">
        <f t="shared" si="20"/>
        <v>#REF!</v>
      </c>
      <c r="U37" s="36">
        <v>25</v>
      </c>
      <c r="V37" s="35"/>
      <c r="W37" s="28"/>
      <c r="X37" s="32" t="e">
        <f t="shared" si="24"/>
        <v>#REF!</v>
      </c>
      <c r="Y37" s="32" t="e">
        <f t="shared" si="25"/>
        <v>#REF!</v>
      </c>
      <c r="Z37" s="32" t="e">
        <f t="shared" si="26"/>
        <v>#REF!</v>
      </c>
      <c r="AA37" s="32" t="e">
        <f t="shared" si="27"/>
        <v>#REF!</v>
      </c>
      <c r="AB37" s="32" t="e">
        <f>(J37/J$5)*100</f>
        <v>#REF!</v>
      </c>
      <c r="AC37" s="32" t="e">
        <f t="shared" si="21"/>
        <v>#REF!</v>
      </c>
      <c r="AD37" s="32" t="e">
        <f t="shared" si="22"/>
        <v>#REF!</v>
      </c>
      <c r="AE37" s="83"/>
    </row>
    <row r="38" spans="1:33" ht="18" customHeight="1">
      <c r="A38" s="45"/>
      <c r="B38" s="45"/>
      <c r="C38" s="28">
        <v>1</v>
      </c>
      <c r="D38" s="86" t="s">
        <v>3</v>
      </c>
      <c r="E38" s="66">
        <v>7</v>
      </c>
      <c r="F38" s="49" t="e">
        <f>+#REF!</f>
        <v>#REF!</v>
      </c>
      <c r="G38" s="49" t="e">
        <f>+#REF!</f>
        <v>#REF!</v>
      </c>
      <c r="H38" s="49" t="e">
        <f>+#REF!</f>
        <v>#REF!</v>
      </c>
      <c r="I38" s="49" t="e">
        <f>+#REF!</f>
        <v>#REF!</v>
      </c>
      <c r="J38" s="49" t="e">
        <f>+#REF!</f>
        <v>#REF!</v>
      </c>
      <c r="K38" s="49" t="e">
        <f>+#REF!</f>
        <v>#REF!</v>
      </c>
      <c r="L38" s="49" t="e">
        <f>+#REF!</f>
        <v>#REF!</v>
      </c>
      <c r="M38" s="49" t="e">
        <f>((I38*(100+U38)/100))</f>
        <v>#REF!</v>
      </c>
      <c r="N38" s="27"/>
      <c r="O38" s="28"/>
      <c r="P38" s="36" t="e">
        <f t="shared" si="23"/>
        <v>#REF!</v>
      </c>
      <c r="Q38" s="36" t="e">
        <f t="shared" si="23"/>
        <v>#REF!</v>
      </c>
      <c r="R38" s="36" t="e">
        <f t="shared" si="23"/>
        <v>#REF!</v>
      </c>
      <c r="S38" s="36" t="e">
        <f>((J38/I38)-1)*100</f>
        <v>#REF!</v>
      </c>
      <c r="T38" s="36" t="e">
        <f t="shared" si="20"/>
        <v>#REF!</v>
      </c>
      <c r="U38" s="36">
        <v>25</v>
      </c>
      <c r="V38" s="35">
        <v>50</v>
      </c>
      <c r="W38" s="28"/>
      <c r="X38" s="32" t="e">
        <f t="shared" si="24"/>
        <v>#REF!</v>
      </c>
      <c r="Y38" s="32" t="e">
        <f t="shared" si="25"/>
        <v>#REF!</v>
      </c>
      <c r="Z38" s="32" t="e">
        <f t="shared" si="26"/>
        <v>#REF!</v>
      </c>
      <c r="AA38" s="32" t="e">
        <f t="shared" si="27"/>
        <v>#REF!</v>
      </c>
      <c r="AB38" s="32" t="e">
        <f>(J38/J$5)*100</f>
        <v>#REF!</v>
      </c>
      <c r="AC38" s="32" t="e">
        <f t="shared" si="21"/>
        <v>#REF!</v>
      </c>
      <c r="AD38" s="32" t="e">
        <f t="shared" si="22"/>
        <v>#REF!</v>
      </c>
      <c r="AE38" s="83"/>
      <c r="AF38" s="83"/>
      <c r="AG38" s="83"/>
    </row>
    <row r="39" spans="1:33" ht="18" customHeight="1">
      <c r="A39" s="45"/>
      <c r="B39" s="19"/>
      <c r="C39" s="19">
        <v>2</v>
      </c>
      <c r="D39" s="77" t="s">
        <v>2</v>
      </c>
      <c r="E39" s="66">
        <v>1</v>
      </c>
      <c r="F39" s="49" t="e">
        <f>+#REF!</f>
        <v>#REF!</v>
      </c>
      <c r="G39" s="49" t="e">
        <f>+#REF!</f>
        <v>#REF!</v>
      </c>
      <c r="H39" s="49" t="e">
        <f>+#REF!</f>
        <v>#REF!</v>
      </c>
      <c r="I39" s="49" t="e">
        <f>+#REF!</f>
        <v>#REF!</v>
      </c>
      <c r="J39" s="49" t="e">
        <f>+#REF!</f>
        <v>#REF!</v>
      </c>
      <c r="K39" s="49" t="e">
        <f>+#REF!</f>
        <v>#REF!</v>
      </c>
      <c r="L39" s="49" t="e">
        <f>+#REF!</f>
        <v>#REF!</v>
      </c>
      <c r="M39" s="49" t="e">
        <f>((I39*(100+U39)/100))</f>
        <v>#REF!</v>
      </c>
      <c r="N39" s="27"/>
      <c r="O39" s="19"/>
      <c r="P39" s="36" t="e">
        <f t="shared" si="23"/>
        <v>#REF!</v>
      </c>
      <c r="Q39" s="36" t="e">
        <f t="shared" si="23"/>
        <v>#REF!</v>
      </c>
      <c r="R39" s="36" t="e">
        <f t="shared" si="23"/>
        <v>#REF!</v>
      </c>
      <c r="S39" s="36" t="e">
        <f>((J39/I39)-1)*100</f>
        <v>#REF!</v>
      </c>
      <c r="T39" s="36" t="e">
        <f t="shared" ref="T39:T47" si="29">((L39/K39)-1)*100</f>
        <v>#REF!</v>
      </c>
      <c r="U39" s="36">
        <v>15</v>
      </c>
      <c r="V39" s="35">
        <v>25</v>
      </c>
      <c r="W39" s="19"/>
      <c r="X39" s="32" t="e">
        <f t="shared" si="24"/>
        <v>#REF!</v>
      </c>
      <c r="Y39" s="32" t="e">
        <f t="shared" si="25"/>
        <v>#REF!</v>
      </c>
      <c r="Z39" s="32" t="e">
        <f t="shared" si="26"/>
        <v>#REF!</v>
      </c>
      <c r="AA39" s="32" t="e">
        <f t="shared" si="27"/>
        <v>#REF!</v>
      </c>
      <c r="AB39" s="32" t="e">
        <f>(J39/J$5)*100</f>
        <v>#REF!</v>
      </c>
      <c r="AC39" s="32" t="e">
        <f t="shared" si="21"/>
        <v>#REF!</v>
      </c>
      <c r="AD39" s="32" t="e">
        <f t="shared" si="22"/>
        <v>#REF!</v>
      </c>
    </row>
    <row r="40" spans="1:33" ht="18" customHeight="1">
      <c r="A40" s="45"/>
      <c r="B40" s="28">
        <v>3</v>
      </c>
      <c r="C40" s="86" t="s">
        <v>107</v>
      </c>
      <c r="D40" s="92"/>
      <c r="E40" s="66">
        <f>+E41+E42</f>
        <v>4</v>
      </c>
      <c r="F40" s="49" t="e">
        <f>+#REF!</f>
        <v>#REF!</v>
      </c>
      <c r="G40" s="49" t="e">
        <f>+#REF!</f>
        <v>#REF!</v>
      </c>
      <c r="H40" s="49" t="e">
        <f>+#REF!</f>
        <v>#REF!</v>
      </c>
      <c r="I40" s="49" t="e">
        <f>+#REF!</f>
        <v>#REF!</v>
      </c>
      <c r="J40" s="49" t="e">
        <f>+#REF!</f>
        <v>#REF!</v>
      </c>
      <c r="K40" s="49" t="e">
        <f>+#REF!</f>
        <v>#REF!</v>
      </c>
      <c r="L40" s="49" t="e">
        <f>+#REF!</f>
        <v>#REF!</v>
      </c>
      <c r="M40" s="49" t="e">
        <f>+M41+M42+M43</f>
        <v>#REF!</v>
      </c>
      <c r="N40" s="27"/>
      <c r="O40" s="28"/>
      <c r="P40" s="36" t="e">
        <f t="shared" ref="P40:S41" si="30">((G40/F40)-1)*100</f>
        <v>#REF!</v>
      </c>
      <c r="Q40" s="36" t="e">
        <f t="shared" si="30"/>
        <v>#REF!</v>
      </c>
      <c r="R40" s="36" t="e">
        <f t="shared" si="30"/>
        <v>#REF!</v>
      </c>
      <c r="S40" s="36" t="e">
        <f t="shared" si="30"/>
        <v>#REF!</v>
      </c>
      <c r="T40" s="36" t="e">
        <f>((L40/K40)-1)*100</f>
        <v>#REF!</v>
      </c>
      <c r="U40" s="36" t="e">
        <f>((M40/I40)-1)*100</f>
        <v>#REF!</v>
      </c>
      <c r="V40" s="35"/>
      <c r="W40" s="28"/>
      <c r="X40" s="32" t="e">
        <f t="shared" si="24"/>
        <v>#REF!</v>
      </c>
      <c r="Y40" s="32" t="e">
        <f t="shared" si="25"/>
        <v>#REF!</v>
      </c>
      <c r="Z40" s="32" t="e">
        <f t="shared" si="26"/>
        <v>#REF!</v>
      </c>
      <c r="AA40" s="32" t="e">
        <f t="shared" si="27"/>
        <v>#REF!</v>
      </c>
      <c r="AB40" s="32" t="e">
        <f>(J40/J$5)*100</f>
        <v>#REF!</v>
      </c>
      <c r="AC40" s="32" t="e">
        <f t="shared" si="21"/>
        <v>#REF!</v>
      </c>
      <c r="AD40" s="32" t="e">
        <f t="shared" si="22"/>
        <v>#REF!</v>
      </c>
    </row>
    <row r="41" spans="1:33" ht="18" customHeight="1">
      <c r="A41" s="45"/>
      <c r="B41" s="19"/>
      <c r="C41" s="28">
        <v>1</v>
      </c>
      <c r="D41" s="77" t="s">
        <v>40</v>
      </c>
      <c r="E41" s="66">
        <v>3</v>
      </c>
      <c r="F41" s="49" t="e">
        <f>+#REF!</f>
        <v>#REF!</v>
      </c>
      <c r="G41" s="49" t="e">
        <f>+#REF!</f>
        <v>#REF!</v>
      </c>
      <c r="H41" s="49" t="e">
        <f>+#REF!</f>
        <v>#REF!</v>
      </c>
      <c r="I41" s="49" t="e">
        <f>+#REF!</f>
        <v>#REF!</v>
      </c>
      <c r="J41" s="49" t="e">
        <f>+#REF!</f>
        <v>#REF!</v>
      </c>
      <c r="K41" s="49" t="e">
        <f>+#REF!</f>
        <v>#REF!</v>
      </c>
      <c r="L41" s="49" t="e">
        <f>+#REF!</f>
        <v>#REF!</v>
      </c>
      <c r="M41" s="49" t="e">
        <f>((I41*(100+U41)/100))</f>
        <v>#REF!</v>
      </c>
      <c r="N41" s="27"/>
      <c r="O41" s="19"/>
      <c r="P41" s="36" t="e">
        <f t="shared" si="30"/>
        <v>#REF!</v>
      </c>
      <c r="Q41" s="36" t="e">
        <f t="shared" si="30"/>
        <v>#REF!</v>
      </c>
      <c r="R41" s="36" t="e">
        <f t="shared" si="30"/>
        <v>#REF!</v>
      </c>
      <c r="S41" s="36" t="e">
        <f t="shared" si="30"/>
        <v>#REF!</v>
      </c>
      <c r="T41" s="36" t="e">
        <f>((L41/K41)-1)*100</f>
        <v>#REF!</v>
      </c>
      <c r="U41" s="36">
        <v>15</v>
      </c>
      <c r="V41" s="35">
        <v>36</v>
      </c>
      <c r="W41" s="19"/>
      <c r="X41" s="32" t="e">
        <f t="shared" si="24"/>
        <v>#REF!</v>
      </c>
      <c r="Y41" s="32" t="e">
        <f t="shared" si="25"/>
        <v>#REF!</v>
      </c>
      <c r="Z41" s="32" t="e">
        <f t="shared" si="26"/>
        <v>#REF!</v>
      </c>
      <c r="AA41" s="32" t="e">
        <f t="shared" si="27"/>
        <v>#REF!</v>
      </c>
      <c r="AB41" s="32" t="e">
        <f>(J41/J$5)*100</f>
        <v>#REF!</v>
      </c>
      <c r="AC41" s="32" t="e">
        <f t="shared" si="21"/>
        <v>#REF!</v>
      </c>
      <c r="AD41" s="32" t="e">
        <f t="shared" si="22"/>
        <v>#REF!</v>
      </c>
    </row>
    <row r="42" spans="1:33" ht="18" customHeight="1">
      <c r="A42" s="45"/>
      <c r="B42" s="19"/>
      <c r="C42" s="28">
        <v>2</v>
      </c>
      <c r="D42" s="77" t="s">
        <v>81</v>
      </c>
      <c r="E42" s="66">
        <v>1</v>
      </c>
      <c r="F42" s="49">
        <v>466.63</v>
      </c>
      <c r="G42" s="49">
        <v>510.43</v>
      </c>
      <c r="H42" s="49">
        <v>574.38</v>
      </c>
      <c r="I42" s="49">
        <v>621.6</v>
      </c>
      <c r="J42" s="49"/>
      <c r="K42" s="49">
        <v>135.35</v>
      </c>
      <c r="L42" s="49">
        <v>218.34</v>
      </c>
      <c r="M42" s="49">
        <f>((I42*(100+U42)/100))</f>
        <v>652.67999999999995</v>
      </c>
      <c r="N42" s="27"/>
      <c r="O42" s="19"/>
      <c r="P42" s="36">
        <f t="shared" ref="P42:R43" si="31">((G42/F42)-1)*100</f>
        <v>9.3864517926408588</v>
      </c>
      <c r="Q42" s="36">
        <f t="shared" si="31"/>
        <v>12.528652312755906</v>
      </c>
      <c r="R42" s="36">
        <f t="shared" si="31"/>
        <v>8.2210383369894622</v>
      </c>
      <c r="S42" s="36"/>
      <c r="T42" s="36">
        <f>((L42/K42)-1)*100</f>
        <v>61.315108976727004</v>
      </c>
      <c r="U42" s="36">
        <v>5</v>
      </c>
      <c r="V42" s="35"/>
      <c r="W42" s="19"/>
      <c r="X42" s="32" t="e">
        <f t="shared" si="24"/>
        <v>#REF!</v>
      </c>
      <c r="Y42" s="32" t="e">
        <f t="shared" si="25"/>
        <v>#REF!</v>
      </c>
      <c r="Z42" s="32" t="e">
        <f t="shared" si="26"/>
        <v>#REF!</v>
      </c>
      <c r="AA42" s="32" t="e">
        <f t="shared" si="27"/>
        <v>#REF!</v>
      </c>
      <c r="AB42" s="32"/>
      <c r="AC42" s="32" t="e">
        <f t="shared" si="21"/>
        <v>#REF!</v>
      </c>
      <c r="AD42" s="32" t="e">
        <f t="shared" si="22"/>
        <v>#REF!</v>
      </c>
    </row>
    <row r="43" spans="1:33" ht="18" customHeight="1">
      <c r="A43" s="45"/>
      <c r="B43" s="19"/>
      <c r="C43" s="28">
        <v>3</v>
      </c>
      <c r="D43" s="78" t="s">
        <v>98</v>
      </c>
      <c r="E43" s="66"/>
      <c r="F43" s="49" t="e">
        <f>+F40-F41-F42</f>
        <v>#REF!</v>
      </c>
      <c r="G43" s="49" t="e">
        <f>+G40-G41-G42</f>
        <v>#REF!</v>
      </c>
      <c r="H43" s="49" t="e">
        <f>+H40-H41-H42</f>
        <v>#REF!</v>
      </c>
      <c r="I43" s="49" t="e">
        <f>+I40-I41-I42</f>
        <v>#REF!</v>
      </c>
      <c r="J43" s="49"/>
      <c r="K43" s="49" t="e">
        <f>+K40-K41-K42</f>
        <v>#REF!</v>
      </c>
      <c r="L43" s="49" t="e">
        <f>+L40-L41-L42</f>
        <v>#REF!</v>
      </c>
      <c r="M43" s="49" t="e">
        <f>((I43*(100+U43)/100))</f>
        <v>#REF!</v>
      </c>
      <c r="N43" s="27"/>
      <c r="O43" s="19"/>
      <c r="P43" s="36" t="e">
        <f t="shared" si="31"/>
        <v>#REF!</v>
      </c>
      <c r="Q43" s="36" t="e">
        <f t="shared" si="31"/>
        <v>#REF!</v>
      </c>
      <c r="R43" s="36" t="e">
        <f t="shared" si="31"/>
        <v>#REF!</v>
      </c>
      <c r="S43" s="36"/>
      <c r="T43" s="36" t="e">
        <f>((L43/K43)-1)*100</f>
        <v>#REF!</v>
      </c>
      <c r="U43" s="36">
        <v>3</v>
      </c>
      <c r="V43" s="35"/>
      <c r="W43" s="19"/>
      <c r="X43" s="32" t="e">
        <f t="shared" si="24"/>
        <v>#REF!</v>
      </c>
      <c r="Y43" s="32" t="e">
        <f t="shared" si="25"/>
        <v>#REF!</v>
      </c>
      <c r="Z43" s="32" t="e">
        <f t="shared" si="26"/>
        <v>#REF!</v>
      </c>
      <c r="AA43" s="32" t="e">
        <f t="shared" si="27"/>
        <v>#REF!</v>
      </c>
      <c r="AB43" s="32"/>
      <c r="AC43" s="32" t="e">
        <f t="shared" si="21"/>
        <v>#REF!</v>
      </c>
      <c r="AD43" s="32" t="e">
        <f t="shared" si="22"/>
        <v>#REF!</v>
      </c>
    </row>
    <row r="44" spans="1:33" ht="18" customHeight="1">
      <c r="A44" s="70">
        <v>3</v>
      </c>
      <c r="B44" s="98" t="s">
        <v>101</v>
      </c>
      <c r="C44" s="81"/>
      <c r="D44" s="81"/>
      <c r="E44" s="99">
        <f t="shared" ref="E44:L44" si="32">+E45+E49+E56+E63+E70+E75</f>
        <v>19</v>
      </c>
      <c r="F44" s="100" t="e">
        <f t="shared" si="32"/>
        <v>#REF!</v>
      </c>
      <c r="G44" s="100" t="e">
        <f t="shared" si="32"/>
        <v>#REF!</v>
      </c>
      <c r="H44" s="100" t="e">
        <f t="shared" si="32"/>
        <v>#REF!</v>
      </c>
      <c r="I44" s="100" t="e">
        <f t="shared" si="32"/>
        <v>#REF!</v>
      </c>
      <c r="J44" s="100" t="e">
        <f t="shared" si="32"/>
        <v>#REF!</v>
      </c>
      <c r="K44" s="100" t="e">
        <f t="shared" si="32"/>
        <v>#REF!</v>
      </c>
      <c r="L44" s="100" t="e">
        <f t="shared" si="32"/>
        <v>#REF!</v>
      </c>
      <c r="M44" s="100" t="e">
        <f>+M45+M49+M56+M63+M70+M75</f>
        <v>#REF!</v>
      </c>
      <c r="N44" s="81"/>
      <c r="O44" s="70"/>
      <c r="P44" s="75" t="e">
        <f t="shared" ref="P44:S45" si="33">((G44/F44)-1)*100</f>
        <v>#REF!</v>
      </c>
      <c r="Q44" s="75" t="e">
        <f t="shared" si="33"/>
        <v>#REF!</v>
      </c>
      <c r="R44" s="75" t="e">
        <f t="shared" si="33"/>
        <v>#REF!</v>
      </c>
      <c r="S44" s="75" t="e">
        <f t="shared" si="33"/>
        <v>#REF!</v>
      </c>
      <c r="T44" s="75" t="e">
        <f>((L44/K44)-1)*100</f>
        <v>#REF!</v>
      </c>
      <c r="U44" s="75" t="e">
        <f>((M44/I44)-1)*100</f>
        <v>#REF!</v>
      </c>
      <c r="V44" s="90"/>
      <c r="W44" s="70"/>
      <c r="X44" s="76" t="e">
        <f t="shared" si="24"/>
        <v>#REF!</v>
      </c>
      <c r="Y44" s="76" t="e">
        <f t="shared" si="25"/>
        <v>#REF!</v>
      </c>
      <c r="Z44" s="76" t="e">
        <f t="shared" si="26"/>
        <v>#REF!</v>
      </c>
      <c r="AA44" s="76" t="e">
        <f t="shared" si="27"/>
        <v>#REF!</v>
      </c>
      <c r="AB44" s="76" t="e">
        <f>(J44/J$5)*100</f>
        <v>#REF!</v>
      </c>
      <c r="AC44" s="76" t="e">
        <f t="shared" si="21"/>
        <v>#REF!</v>
      </c>
      <c r="AD44" s="76" t="e">
        <f t="shared" si="22"/>
        <v>#REF!</v>
      </c>
    </row>
    <row r="45" spans="1:33" ht="18" customHeight="1">
      <c r="A45" s="45"/>
      <c r="B45" s="28">
        <v>1</v>
      </c>
      <c r="C45" s="86" t="s">
        <v>104</v>
      </c>
      <c r="D45" s="83"/>
      <c r="E45" s="66">
        <f>+E46+E47</f>
        <v>1</v>
      </c>
      <c r="F45" s="49" t="e">
        <f>+#REF!</f>
        <v>#REF!</v>
      </c>
      <c r="G45" s="49" t="e">
        <f>+#REF!</f>
        <v>#REF!</v>
      </c>
      <c r="H45" s="49" t="e">
        <f>+#REF!</f>
        <v>#REF!</v>
      </c>
      <c r="I45" s="49" t="e">
        <f>+#REF!</f>
        <v>#REF!</v>
      </c>
      <c r="J45" s="49" t="e">
        <f>+#REF!</f>
        <v>#REF!</v>
      </c>
      <c r="K45" s="49" t="e">
        <f>+#REF!</f>
        <v>#REF!</v>
      </c>
      <c r="L45" s="49" t="e">
        <f>+#REF!</f>
        <v>#REF!</v>
      </c>
      <c r="M45" s="49" t="e">
        <f>+M46+M47+M48</f>
        <v>#REF!</v>
      </c>
      <c r="N45" s="27"/>
      <c r="O45" s="28"/>
      <c r="P45" s="36" t="e">
        <f t="shared" si="33"/>
        <v>#REF!</v>
      </c>
      <c r="Q45" s="36" t="e">
        <f t="shared" si="33"/>
        <v>#REF!</v>
      </c>
      <c r="R45" s="36" t="e">
        <f t="shared" si="33"/>
        <v>#REF!</v>
      </c>
      <c r="S45" s="36" t="e">
        <f t="shared" si="33"/>
        <v>#REF!</v>
      </c>
      <c r="T45" s="36" t="e">
        <f t="shared" si="29"/>
        <v>#REF!</v>
      </c>
      <c r="U45" s="36" t="e">
        <f>((M45/I45)-1)*100</f>
        <v>#REF!</v>
      </c>
      <c r="V45" s="35"/>
      <c r="W45" s="28"/>
      <c r="X45" s="32" t="e">
        <f t="shared" si="24"/>
        <v>#REF!</v>
      </c>
      <c r="Y45" s="32" t="e">
        <f t="shared" si="25"/>
        <v>#REF!</v>
      </c>
      <c r="Z45" s="32" t="e">
        <f t="shared" si="26"/>
        <v>#REF!</v>
      </c>
      <c r="AA45" s="32" t="e">
        <f t="shared" si="27"/>
        <v>#REF!</v>
      </c>
      <c r="AB45" s="32" t="e">
        <f>(J45/J$5)*100</f>
        <v>#REF!</v>
      </c>
      <c r="AC45" s="32" t="e">
        <f t="shared" si="21"/>
        <v>#REF!</v>
      </c>
      <c r="AD45" s="32" t="e">
        <f t="shared" si="22"/>
        <v>#REF!</v>
      </c>
    </row>
    <row r="46" spans="1:33" ht="18" customHeight="1">
      <c r="A46" s="45"/>
      <c r="B46" s="28"/>
      <c r="C46" s="28">
        <v>1</v>
      </c>
      <c r="D46" s="86" t="s">
        <v>68</v>
      </c>
      <c r="E46" s="66">
        <v>1</v>
      </c>
      <c r="F46" s="49">
        <v>4349.6000000000004</v>
      </c>
      <c r="G46" s="49">
        <v>5937.42</v>
      </c>
      <c r="H46" s="49">
        <v>7982.49</v>
      </c>
      <c r="I46" s="49">
        <v>8579.14</v>
      </c>
      <c r="J46" s="49"/>
      <c r="K46" s="49">
        <v>2122.7800000000002</v>
      </c>
      <c r="L46" s="49">
        <v>2196.14</v>
      </c>
      <c r="M46" s="49">
        <f>((I46*(100+U46)/100))</f>
        <v>9437.0539999999983</v>
      </c>
      <c r="N46" s="27"/>
      <c r="O46" s="28"/>
      <c r="P46" s="36">
        <f t="shared" ref="P46:R47" si="34">((G46/F46)-1)*100</f>
        <v>36.504965973882641</v>
      </c>
      <c r="Q46" s="36">
        <f t="shared" si="34"/>
        <v>34.443748294713863</v>
      </c>
      <c r="R46" s="36">
        <f t="shared" si="34"/>
        <v>7.4744847785590762</v>
      </c>
      <c r="S46" s="36"/>
      <c r="T46" s="36">
        <f t="shared" si="29"/>
        <v>3.4558456363824597</v>
      </c>
      <c r="U46" s="36">
        <v>10</v>
      </c>
      <c r="V46" s="35"/>
      <c r="W46" s="28"/>
      <c r="X46" s="32" t="e">
        <f t="shared" ref="X46:AA47" si="35">(F46/F$5)*100</f>
        <v>#REF!</v>
      </c>
      <c r="Y46" s="32" t="e">
        <f t="shared" si="35"/>
        <v>#REF!</v>
      </c>
      <c r="Z46" s="32" t="e">
        <f t="shared" si="35"/>
        <v>#REF!</v>
      </c>
      <c r="AA46" s="32" t="e">
        <f t="shared" si="35"/>
        <v>#REF!</v>
      </c>
      <c r="AB46" s="32"/>
      <c r="AC46" s="32" t="e">
        <f t="shared" si="21"/>
        <v>#REF!</v>
      </c>
      <c r="AD46" s="32" t="e">
        <f t="shared" si="22"/>
        <v>#REF!</v>
      </c>
    </row>
    <row r="47" spans="1:33" ht="18" customHeight="1">
      <c r="A47" s="45"/>
      <c r="B47" s="28"/>
      <c r="C47" s="28">
        <v>2</v>
      </c>
      <c r="D47" s="86" t="s">
        <v>84</v>
      </c>
      <c r="E47" s="66"/>
      <c r="F47" s="49">
        <v>525.65</v>
      </c>
      <c r="G47" s="49">
        <v>639.59</v>
      </c>
      <c r="H47" s="49">
        <v>742.7</v>
      </c>
      <c r="I47" s="49">
        <v>541.78</v>
      </c>
      <c r="J47" s="49"/>
      <c r="K47" s="49">
        <v>115.15</v>
      </c>
      <c r="L47" s="49">
        <v>171.5</v>
      </c>
      <c r="M47" s="49">
        <f>((I47*(100+U47)/100))</f>
        <v>704.31399999999996</v>
      </c>
      <c r="N47" s="27"/>
      <c r="O47" s="28"/>
      <c r="P47" s="36">
        <f t="shared" si="34"/>
        <v>21.676020165509378</v>
      </c>
      <c r="Q47" s="36">
        <f t="shared" si="34"/>
        <v>16.121265185509472</v>
      </c>
      <c r="R47" s="36">
        <f t="shared" si="34"/>
        <v>-27.052645751986006</v>
      </c>
      <c r="S47" s="36"/>
      <c r="T47" s="36">
        <f t="shared" si="29"/>
        <v>48.936170212765951</v>
      </c>
      <c r="U47" s="36">
        <v>30</v>
      </c>
      <c r="V47" s="35"/>
      <c r="W47" s="28"/>
      <c r="X47" s="32" t="e">
        <f t="shared" si="35"/>
        <v>#REF!</v>
      </c>
      <c r="Y47" s="32" t="e">
        <f t="shared" si="35"/>
        <v>#REF!</v>
      </c>
      <c r="Z47" s="32" t="e">
        <f t="shared" si="35"/>
        <v>#REF!</v>
      </c>
      <c r="AA47" s="32" t="e">
        <f t="shared" si="35"/>
        <v>#REF!</v>
      </c>
      <c r="AB47" s="32"/>
      <c r="AC47" s="32" t="e">
        <f t="shared" si="21"/>
        <v>#REF!</v>
      </c>
      <c r="AD47" s="32" t="e">
        <f t="shared" si="22"/>
        <v>#REF!</v>
      </c>
    </row>
    <row r="48" spans="1:33" ht="18" customHeight="1">
      <c r="A48" s="45"/>
      <c r="B48" s="28"/>
      <c r="C48" s="28">
        <v>3</v>
      </c>
      <c r="D48" s="86" t="s">
        <v>98</v>
      </c>
      <c r="E48" s="66"/>
      <c r="F48" s="49" t="e">
        <f>+F45-F46-F47</f>
        <v>#REF!</v>
      </c>
      <c r="G48" s="49" t="e">
        <f>+G45-G46-G47</f>
        <v>#REF!</v>
      </c>
      <c r="H48" s="49" t="e">
        <f>+H45-H46-H47</f>
        <v>#REF!</v>
      </c>
      <c r="I48" s="49" t="e">
        <f>+I45-I46-I47</f>
        <v>#REF!</v>
      </c>
      <c r="J48" s="49"/>
      <c r="K48" s="49" t="e">
        <f>+K45-K46-K47</f>
        <v>#REF!</v>
      </c>
      <c r="L48" s="49" t="e">
        <f>+L45-L46-L47</f>
        <v>#REF!</v>
      </c>
      <c r="M48" s="49" t="e">
        <f>((I48*(100+U48)/100))</f>
        <v>#REF!</v>
      </c>
      <c r="N48" s="27"/>
      <c r="O48" s="28"/>
      <c r="P48" s="36" t="e">
        <f>((G48/F48)-1)*100</f>
        <v>#REF!</v>
      </c>
      <c r="Q48" s="36" t="e">
        <f>((H48/G48)-1)*100</f>
        <v>#REF!</v>
      </c>
      <c r="R48" s="36" t="e">
        <f>((I48/H48)-1)*100</f>
        <v>#REF!</v>
      </c>
      <c r="S48" s="36"/>
      <c r="T48" s="36" t="e">
        <f>((L48/K48)-1)*100</f>
        <v>#REF!</v>
      </c>
      <c r="U48" s="36">
        <v>5</v>
      </c>
      <c r="V48" s="35"/>
      <c r="W48" s="28"/>
      <c r="X48" s="32" t="e">
        <f>(F48/F$5)*100</f>
        <v>#REF!</v>
      </c>
      <c r="Y48" s="32" t="e">
        <f>(G48/G$5)*100</f>
        <v>#REF!</v>
      </c>
      <c r="Z48" s="32" t="e">
        <f>(H48/H$5)*100</f>
        <v>#REF!</v>
      </c>
      <c r="AA48" s="32" t="e">
        <f>(I48/I$5)*100</f>
        <v>#REF!</v>
      </c>
      <c r="AB48" s="32"/>
      <c r="AC48" s="32" t="e">
        <f t="shared" si="21"/>
        <v>#REF!</v>
      </c>
      <c r="AD48" s="32" t="e">
        <f t="shared" si="22"/>
        <v>#REF!</v>
      </c>
    </row>
    <row r="49" spans="1:30" ht="18" customHeight="1">
      <c r="A49" s="45"/>
      <c r="B49" s="28">
        <v>2</v>
      </c>
      <c r="C49" s="86" t="s">
        <v>102</v>
      </c>
      <c r="D49" s="92"/>
      <c r="E49" s="66">
        <f>+E50+E51+E52+E53+E54</f>
        <v>5</v>
      </c>
      <c r="F49" s="49" t="e">
        <f>+#REF!</f>
        <v>#REF!</v>
      </c>
      <c r="G49" s="49" t="e">
        <f>+#REF!</f>
        <v>#REF!</v>
      </c>
      <c r="H49" s="49" t="e">
        <f>+#REF!</f>
        <v>#REF!</v>
      </c>
      <c r="I49" s="49" t="e">
        <f>+#REF!</f>
        <v>#REF!</v>
      </c>
      <c r="J49" s="49" t="e">
        <f>+#REF!</f>
        <v>#REF!</v>
      </c>
      <c r="K49" s="49" t="e">
        <f>+#REF!</f>
        <v>#REF!</v>
      </c>
      <c r="L49" s="49" t="e">
        <f>+#REF!</f>
        <v>#REF!</v>
      </c>
      <c r="M49" s="49" t="e">
        <f>+M50+M51+M52+M53+M54+M55</f>
        <v>#REF!</v>
      </c>
      <c r="N49" s="27"/>
      <c r="O49" s="28"/>
      <c r="P49" s="36" t="e">
        <f t="shared" ref="P49:P75" si="36">((G49/F49)-1)*100</f>
        <v>#REF!</v>
      </c>
      <c r="Q49" s="36" t="e">
        <f t="shared" ref="Q49:Q75" si="37">((H49/G49)-1)*100</f>
        <v>#REF!</v>
      </c>
      <c r="R49" s="36" t="e">
        <f t="shared" ref="R49:R75" si="38">((I49/H49)-1)*100</f>
        <v>#REF!</v>
      </c>
      <c r="S49" s="36" t="e">
        <f>((J49/I49)-1)*100</f>
        <v>#REF!</v>
      </c>
      <c r="T49" s="36" t="e">
        <f t="shared" ref="T49:T75" si="39">((L49/K49)-1)*100</f>
        <v>#REF!</v>
      </c>
      <c r="U49" s="36" t="e">
        <f>((M49/I49)-1)*100</f>
        <v>#REF!</v>
      </c>
      <c r="V49" s="35"/>
      <c r="W49" s="28"/>
      <c r="X49" s="32" t="e">
        <f t="shared" ref="X49:X75" si="40">(F49/F$5)*100</f>
        <v>#REF!</v>
      </c>
      <c r="Y49" s="32" t="e">
        <f t="shared" ref="Y49:Y75" si="41">(G49/G$5)*100</f>
        <v>#REF!</v>
      </c>
      <c r="Z49" s="32" t="e">
        <f t="shared" ref="Z49:Z75" si="42">(H49/H$5)*100</f>
        <v>#REF!</v>
      </c>
      <c r="AA49" s="32" t="e">
        <f t="shared" ref="AA49:AA75" si="43">(I49/I$5)*100</f>
        <v>#REF!</v>
      </c>
      <c r="AB49" s="32" t="e">
        <f>(J49/J$5)*100</f>
        <v>#REF!</v>
      </c>
      <c r="AC49" s="32" t="e">
        <f t="shared" ref="AC49:AD75" si="44">(L49/L$5)*100</f>
        <v>#REF!</v>
      </c>
      <c r="AD49" s="32" t="e">
        <f t="shared" si="44"/>
        <v>#REF!</v>
      </c>
    </row>
    <row r="50" spans="1:30" ht="18" customHeight="1">
      <c r="A50" s="45"/>
      <c r="B50" s="28"/>
      <c r="C50" s="28">
        <v>1</v>
      </c>
      <c r="D50" s="86" t="s">
        <v>72</v>
      </c>
      <c r="E50" s="66">
        <v>1</v>
      </c>
      <c r="F50" s="49">
        <v>1476.28</v>
      </c>
      <c r="G50" s="49">
        <v>2209.73</v>
      </c>
      <c r="H50" s="49">
        <v>2793.31</v>
      </c>
      <c r="I50" s="49">
        <v>2459.5300000000002</v>
      </c>
      <c r="J50" s="49"/>
      <c r="K50" s="49">
        <v>577.54</v>
      </c>
      <c r="L50" s="49">
        <v>717.65</v>
      </c>
      <c r="M50" s="49">
        <f t="shared" ref="M50:M55" si="45">((I50*(100+U50)/100))</f>
        <v>2656.2924000000003</v>
      </c>
      <c r="N50" s="27"/>
      <c r="O50" s="28"/>
      <c r="P50" s="36">
        <f t="shared" si="36"/>
        <v>49.682309588966866</v>
      </c>
      <c r="Q50" s="36">
        <f t="shared" si="37"/>
        <v>26.40956134912409</v>
      </c>
      <c r="R50" s="36">
        <f t="shared" si="38"/>
        <v>-11.949264492662815</v>
      </c>
      <c r="S50" s="36"/>
      <c r="T50" s="36">
        <f t="shared" si="39"/>
        <v>24.259791529591034</v>
      </c>
      <c r="U50" s="36">
        <v>8</v>
      </c>
      <c r="V50" s="35"/>
      <c r="W50" s="28"/>
      <c r="X50" s="32" t="e">
        <f t="shared" si="40"/>
        <v>#REF!</v>
      </c>
      <c r="Y50" s="32" t="e">
        <f t="shared" si="41"/>
        <v>#REF!</v>
      </c>
      <c r="Z50" s="32" t="e">
        <f t="shared" si="42"/>
        <v>#REF!</v>
      </c>
      <c r="AA50" s="32" t="e">
        <f t="shared" si="43"/>
        <v>#REF!</v>
      </c>
      <c r="AB50" s="32"/>
      <c r="AC50" s="32" t="e">
        <f t="shared" si="44"/>
        <v>#REF!</v>
      </c>
      <c r="AD50" s="32" t="e">
        <f t="shared" si="44"/>
        <v>#REF!</v>
      </c>
    </row>
    <row r="51" spans="1:30" ht="18" customHeight="1">
      <c r="A51" s="45"/>
      <c r="B51" s="28"/>
      <c r="C51" s="28">
        <v>2</v>
      </c>
      <c r="D51" s="86" t="s">
        <v>73</v>
      </c>
      <c r="E51" s="66">
        <v>1</v>
      </c>
      <c r="F51" s="49">
        <v>1245.47</v>
      </c>
      <c r="G51" s="49">
        <v>1381.46</v>
      </c>
      <c r="H51" s="49">
        <v>1942.66</v>
      </c>
      <c r="I51" s="49">
        <v>1819.68</v>
      </c>
      <c r="J51" s="49"/>
      <c r="K51" s="49">
        <v>439.06</v>
      </c>
      <c r="L51" s="49">
        <v>541.25</v>
      </c>
      <c r="M51" s="49">
        <f t="shared" si="45"/>
        <v>2038.0416</v>
      </c>
      <c r="N51" s="27"/>
      <c r="O51" s="28"/>
      <c r="P51" s="36">
        <f t="shared" si="36"/>
        <v>10.918769621106893</v>
      </c>
      <c r="Q51" s="36">
        <f t="shared" si="37"/>
        <v>40.62368798227962</v>
      </c>
      <c r="R51" s="36">
        <f t="shared" si="38"/>
        <v>-6.3304953002584092</v>
      </c>
      <c r="S51" s="36"/>
      <c r="T51" s="36">
        <f t="shared" si="39"/>
        <v>23.274723272445684</v>
      </c>
      <c r="U51" s="36">
        <v>12</v>
      </c>
      <c r="V51" s="35"/>
      <c r="W51" s="28"/>
      <c r="X51" s="32" t="e">
        <f t="shared" si="40"/>
        <v>#REF!</v>
      </c>
      <c r="Y51" s="32" t="e">
        <f t="shared" si="41"/>
        <v>#REF!</v>
      </c>
      <c r="Z51" s="32" t="e">
        <f t="shared" si="42"/>
        <v>#REF!</v>
      </c>
      <c r="AA51" s="32" t="e">
        <f t="shared" si="43"/>
        <v>#REF!</v>
      </c>
      <c r="AB51" s="32"/>
      <c r="AC51" s="32" t="e">
        <f t="shared" si="44"/>
        <v>#REF!</v>
      </c>
      <c r="AD51" s="32" t="e">
        <f t="shared" si="44"/>
        <v>#REF!</v>
      </c>
    </row>
    <row r="52" spans="1:30" ht="18" customHeight="1">
      <c r="A52" s="45"/>
      <c r="B52" s="28"/>
      <c r="C52" s="28">
        <v>3</v>
      </c>
      <c r="D52" s="86" t="s">
        <v>82</v>
      </c>
      <c r="E52" s="66">
        <v>1</v>
      </c>
      <c r="F52" s="49">
        <v>733.51</v>
      </c>
      <c r="G52" s="49">
        <v>983.83</v>
      </c>
      <c r="H52" s="49">
        <v>1121.07</v>
      </c>
      <c r="I52" s="49">
        <v>690.63</v>
      </c>
      <c r="J52" s="49"/>
      <c r="K52" s="49">
        <v>143.22</v>
      </c>
      <c r="L52" s="49">
        <v>225.72</v>
      </c>
      <c r="M52" s="49">
        <f t="shared" si="45"/>
        <v>828.75600000000009</v>
      </c>
      <c r="N52" s="27"/>
      <c r="O52" s="28"/>
      <c r="P52" s="36">
        <f t="shared" si="36"/>
        <v>34.126324112827369</v>
      </c>
      <c r="Q52" s="36">
        <f t="shared" si="37"/>
        <v>13.949564457274111</v>
      </c>
      <c r="R52" s="36">
        <f t="shared" si="38"/>
        <v>-38.395461478765824</v>
      </c>
      <c r="S52" s="36"/>
      <c r="T52" s="36">
        <f t="shared" si="39"/>
        <v>57.603686635944705</v>
      </c>
      <c r="U52" s="36">
        <v>20</v>
      </c>
      <c r="V52" s="35"/>
      <c r="W52" s="28"/>
      <c r="X52" s="32" t="e">
        <f t="shared" si="40"/>
        <v>#REF!</v>
      </c>
      <c r="Y52" s="32" t="e">
        <f t="shared" si="41"/>
        <v>#REF!</v>
      </c>
      <c r="Z52" s="32" t="e">
        <f t="shared" si="42"/>
        <v>#REF!</v>
      </c>
      <c r="AA52" s="32" t="e">
        <f t="shared" si="43"/>
        <v>#REF!</v>
      </c>
      <c r="AB52" s="32"/>
      <c r="AC52" s="32" t="e">
        <f t="shared" si="44"/>
        <v>#REF!</v>
      </c>
      <c r="AD52" s="32" t="e">
        <f t="shared" si="44"/>
        <v>#REF!</v>
      </c>
    </row>
    <row r="53" spans="1:30" ht="18" customHeight="1">
      <c r="A53" s="45"/>
      <c r="B53" s="28"/>
      <c r="C53" s="28">
        <v>4</v>
      </c>
      <c r="D53" s="86" t="s">
        <v>86</v>
      </c>
      <c r="E53" s="66">
        <v>1</v>
      </c>
      <c r="F53" s="49">
        <v>583.25</v>
      </c>
      <c r="G53" s="49">
        <v>713.31</v>
      </c>
      <c r="H53" s="49">
        <v>728.9</v>
      </c>
      <c r="I53" s="49">
        <v>492.7</v>
      </c>
      <c r="J53" s="49"/>
      <c r="K53" s="49">
        <v>102.55</v>
      </c>
      <c r="L53" s="49">
        <v>148.54</v>
      </c>
      <c r="M53" s="49">
        <f t="shared" si="45"/>
        <v>517.33500000000004</v>
      </c>
      <c r="N53" s="27"/>
      <c r="O53" s="28"/>
      <c r="P53" s="36">
        <f t="shared" si="36"/>
        <v>22.29918559794255</v>
      </c>
      <c r="Q53" s="36">
        <f t="shared" si="37"/>
        <v>2.1855855098064092</v>
      </c>
      <c r="R53" s="36">
        <f t="shared" si="38"/>
        <v>-32.404993826313621</v>
      </c>
      <c r="S53" s="36"/>
      <c r="T53" s="36">
        <f t="shared" si="39"/>
        <v>44.846416382252549</v>
      </c>
      <c r="U53" s="36">
        <v>5</v>
      </c>
      <c r="V53" s="35"/>
      <c r="W53" s="28"/>
      <c r="X53" s="32" t="e">
        <f t="shared" si="40"/>
        <v>#REF!</v>
      </c>
      <c r="Y53" s="32" t="e">
        <f t="shared" si="41"/>
        <v>#REF!</v>
      </c>
      <c r="Z53" s="32" t="e">
        <f t="shared" si="42"/>
        <v>#REF!</v>
      </c>
      <c r="AA53" s="32" t="e">
        <f t="shared" si="43"/>
        <v>#REF!</v>
      </c>
      <c r="AB53" s="32"/>
      <c r="AC53" s="32" t="e">
        <f t="shared" si="44"/>
        <v>#REF!</v>
      </c>
      <c r="AD53" s="32" t="e">
        <f t="shared" si="44"/>
        <v>#REF!</v>
      </c>
    </row>
    <row r="54" spans="1:30" ht="18" customHeight="1">
      <c r="A54" s="45"/>
      <c r="B54" s="28"/>
      <c r="C54" s="28">
        <v>5</v>
      </c>
      <c r="D54" s="86" t="s">
        <v>93</v>
      </c>
      <c r="E54" s="66">
        <v>1</v>
      </c>
      <c r="F54" s="49">
        <v>562.66</v>
      </c>
      <c r="G54" s="49">
        <v>775.08</v>
      </c>
      <c r="H54" s="49">
        <v>588.91999999999996</v>
      </c>
      <c r="I54" s="49">
        <v>854.08</v>
      </c>
      <c r="J54" s="49"/>
      <c r="K54" s="49">
        <v>119.4</v>
      </c>
      <c r="L54" s="49">
        <v>106.68</v>
      </c>
      <c r="M54" s="49">
        <f t="shared" si="45"/>
        <v>939.48800000000006</v>
      </c>
      <c r="N54" s="27"/>
      <c r="O54" s="28"/>
      <c r="P54" s="36">
        <f t="shared" si="36"/>
        <v>37.752816976504477</v>
      </c>
      <c r="Q54" s="36">
        <f t="shared" si="37"/>
        <v>-24.018165866749253</v>
      </c>
      <c r="R54" s="36">
        <f t="shared" si="38"/>
        <v>45.024791143109447</v>
      </c>
      <c r="S54" s="36"/>
      <c r="T54" s="36">
        <f t="shared" si="39"/>
        <v>-10.653266331658296</v>
      </c>
      <c r="U54" s="36">
        <v>10</v>
      </c>
      <c r="V54" s="35"/>
      <c r="W54" s="28"/>
      <c r="X54" s="32" t="e">
        <f t="shared" si="40"/>
        <v>#REF!</v>
      </c>
      <c r="Y54" s="32" t="e">
        <f t="shared" si="41"/>
        <v>#REF!</v>
      </c>
      <c r="Z54" s="32" t="e">
        <f t="shared" si="42"/>
        <v>#REF!</v>
      </c>
      <c r="AA54" s="32" t="e">
        <f t="shared" si="43"/>
        <v>#REF!</v>
      </c>
      <c r="AB54" s="32"/>
      <c r="AC54" s="32" t="e">
        <f t="shared" si="44"/>
        <v>#REF!</v>
      </c>
      <c r="AD54" s="32" t="e">
        <f t="shared" si="44"/>
        <v>#REF!</v>
      </c>
    </row>
    <row r="55" spans="1:30" ht="18" customHeight="1">
      <c r="A55" s="45"/>
      <c r="B55" s="28"/>
      <c r="C55" s="28">
        <v>6</v>
      </c>
      <c r="D55" s="86" t="s">
        <v>98</v>
      </c>
      <c r="E55" s="66"/>
      <c r="F55" s="49" t="e">
        <f>+F49-F50-F51-F52-F53-F54</f>
        <v>#REF!</v>
      </c>
      <c r="G55" s="49" t="e">
        <f>+G49-G50-G51-G52-G53-G54</f>
        <v>#REF!</v>
      </c>
      <c r="H55" s="49" t="e">
        <f>+H49-H50-H51-H52-H53-H54</f>
        <v>#REF!</v>
      </c>
      <c r="I55" s="49" t="e">
        <f>+I49-I50-I51-I52-I53-I54</f>
        <v>#REF!</v>
      </c>
      <c r="J55" s="49"/>
      <c r="K55" s="49" t="e">
        <f>+K49-K50-K51-K52-K53-K54</f>
        <v>#REF!</v>
      </c>
      <c r="L55" s="49" t="e">
        <f>+L49-L50-L51-L52-L53-L54</f>
        <v>#REF!</v>
      </c>
      <c r="M55" s="49" t="e">
        <f t="shared" si="45"/>
        <v>#REF!</v>
      </c>
      <c r="N55" s="27"/>
      <c r="O55" s="28"/>
      <c r="P55" s="36" t="e">
        <f t="shared" si="36"/>
        <v>#REF!</v>
      </c>
      <c r="Q55" s="36" t="e">
        <f t="shared" si="37"/>
        <v>#REF!</v>
      </c>
      <c r="R55" s="36" t="e">
        <f t="shared" si="38"/>
        <v>#REF!</v>
      </c>
      <c r="S55" s="36"/>
      <c r="T55" s="36" t="e">
        <f t="shared" si="39"/>
        <v>#REF!</v>
      </c>
      <c r="U55" s="36">
        <v>10</v>
      </c>
      <c r="V55" s="35"/>
      <c r="W55" s="28"/>
      <c r="X55" s="32" t="e">
        <f t="shared" si="40"/>
        <v>#REF!</v>
      </c>
      <c r="Y55" s="32" t="e">
        <f t="shared" si="41"/>
        <v>#REF!</v>
      </c>
      <c r="Z55" s="32" t="e">
        <f t="shared" si="42"/>
        <v>#REF!</v>
      </c>
      <c r="AA55" s="32" t="e">
        <f t="shared" si="43"/>
        <v>#REF!</v>
      </c>
      <c r="AB55" s="32"/>
      <c r="AC55" s="32" t="e">
        <f t="shared" si="44"/>
        <v>#REF!</v>
      </c>
      <c r="AD55" s="32" t="e">
        <f t="shared" si="44"/>
        <v>#REF!</v>
      </c>
    </row>
    <row r="56" spans="1:30" ht="18" customHeight="1">
      <c r="A56" s="45"/>
      <c r="B56" s="28">
        <v>3</v>
      </c>
      <c r="C56" s="86" t="s">
        <v>105</v>
      </c>
      <c r="D56" s="92"/>
      <c r="E56" s="66">
        <f>+E57+E58+E59+E60+E61</f>
        <v>5</v>
      </c>
      <c r="F56" s="49" t="e">
        <f>+#REF!</f>
        <v>#REF!</v>
      </c>
      <c r="G56" s="49" t="e">
        <f>+#REF!</f>
        <v>#REF!</v>
      </c>
      <c r="H56" s="49" t="e">
        <f>+#REF!</f>
        <v>#REF!</v>
      </c>
      <c r="I56" s="49" t="e">
        <f>+#REF!</f>
        <v>#REF!</v>
      </c>
      <c r="J56" s="49" t="e">
        <f>+#REF!</f>
        <v>#REF!</v>
      </c>
      <c r="K56" s="49" t="e">
        <f>+#REF!</f>
        <v>#REF!</v>
      </c>
      <c r="L56" s="49" t="e">
        <f>+#REF!</f>
        <v>#REF!</v>
      </c>
      <c r="M56" s="49" t="e">
        <f t="shared" ref="M56:M61" si="46">((I56*(100+U56)/100))</f>
        <v>#REF!</v>
      </c>
      <c r="N56" s="27"/>
      <c r="O56" s="28"/>
      <c r="P56" s="36" t="e">
        <f t="shared" si="36"/>
        <v>#REF!</v>
      </c>
      <c r="Q56" s="36" t="e">
        <f t="shared" si="37"/>
        <v>#REF!</v>
      </c>
      <c r="R56" s="36" t="e">
        <f t="shared" si="38"/>
        <v>#REF!</v>
      </c>
      <c r="S56" s="36" t="e">
        <f>((J56/I56)-1)*100</f>
        <v>#REF!</v>
      </c>
      <c r="T56" s="36" t="e">
        <f t="shared" si="39"/>
        <v>#REF!</v>
      </c>
      <c r="U56" s="36">
        <v>20</v>
      </c>
      <c r="V56" s="35">
        <v>5</v>
      </c>
      <c r="W56" s="28"/>
      <c r="X56" s="32" t="e">
        <f t="shared" si="40"/>
        <v>#REF!</v>
      </c>
      <c r="Y56" s="32" t="e">
        <f t="shared" si="41"/>
        <v>#REF!</v>
      </c>
      <c r="Z56" s="32" t="e">
        <f t="shared" si="42"/>
        <v>#REF!</v>
      </c>
      <c r="AA56" s="32" t="e">
        <f t="shared" si="43"/>
        <v>#REF!</v>
      </c>
      <c r="AB56" s="32" t="e">
        <f>(J56/J$5)*100</f>
        <v>#REF!</v>
      </c>
      <c r="AC56" s="32" t="e">
        <f t="shared" si="44"/>
        <v>#REF!</v>
      </c>
      <c r="AD56" s="32" t="e">
        <f t="shared" si="44"/>
        <v>#REF!</v>
      </c>
    </row>
    <row r="57" spans="1:30" ht="18" customHeight="1">
      <c r="A57" s="45"/>
      <c r="B57" s="28"/>
      <c r="C57" s="28">
        <v>1</v>
      </c>
      <c r="D57" s="86" t="s">
        <v>77</v>
      </c>
      <c r="E57" s="66">
        <v>1</v>
      </c>
      <c r="F57" s="49">
        <v>1094.2</v>
      </c>
      <c r="G57" s="49">
        <v>1326.53</v>
      </c>
      <c r="H57" s="49">
        <v>1693.62</v>
      </c>
      <c r="I57" s="49">
        <v>1445.05</v>
      </c>
      <c r="J57" s="49"/>
      <c r="K57" s="49">
        <v>288.68</v>
      </c>
      <c r="L57" s="49">
        <v>357.84</v>
      </c>
      <c r="M57" s="49">
        <f t="shared" si="46"/>
        <v>1661.8074999999999</v>
      </c>
      <c r="N57" s="27"/>
      <c r="O57" s="28"/>
      <c r="P57" s="36">
        <f t="shared" si="36"/>
        <v>21.232864193017733</v>
      </c>
      <c r="Q57" s="36">
        <f t="shared" si="37"/>
        <v>27.672951233669796</v>
      </c>
      <c r="R57" s="36">
        <f t="shared" si="38"/>
        <v>-14.67684604574816</v>
      </c>
      <c r="S57" s="36"/>
      <c r="T57" s="36">
        <f t="shared" si="39"/>
        <v>23.95732298739086</v>
      </c>
      <c r="U57" s="36">
        <v>15</v>
      </c>
      <c r="V57" s="35">
        <v>20</v>
      </c>
      <c r="W57" s="28"/>
      <c r="X57" s="32" t="e">
        <f t="shared" si="40"/>
        <v>#REF!</v>
      </c>
      <c r="Y57" s="32" t="e">
        <f t="shared" si="41"/>
        <v>#REF!</v>
      </c>
      <c r="Z57" s="32" t="e">
        <f t="shared" si="42"/>
        <v>#REF!</v>
      </c>
      <c r="AA57" s="32" t="e">
        <f t="shared" si="43"/>
        <v>#REF!</v>
      </c>
      <c r="AB57" s="32"/>
      <c r="AC57" s="32" t="e">
        <f t="shared" si="44"/>
        <v>#REF!</v>
      </c>
      <c r="AD57" s="32" t="e">
        <f t="shared" si="44"/>
        <v>#REF!</v>
      </c>
    </row>
    <row r="58" spans="1:30" ht="18" customHeight="1">
      <c r="A58" s="45"/>
      <c r="B58" s="28"/>
      <c r="C58" s="28">
        <v>2</v>
      </c>
      <c r="D58" s="86" t="s">
        <v>83</v>
      </c>
      <c r="E58" s="66">
        <v>1</v>
      </c>
      <c r="F58" s="49">
        <v>377.37</v>
      </c>
      <c r="G58" s="49">
        <v>480.22</v>
      </c>
      <c r="H58" s="49">
        <v>635.09</v>
      </c>
      <c r="I58" s="49">
        <v>587.17999999999995</v>
      </c>
      <c r="J58" s="49"/>
      <c r="K58" s="49">
        <v>128.91999999999999</v>
      </c>
      <c r="L58" s="49">
        <v>190.34</v>
      </c>
      <c r="M58" s="49">
        <f t="shared" si="46"/>
        <v>733.97500000000002</v>
      </c>
      <c r="N58" s="27"/>
      <c r="O58" s="28"/>
      <c r="P58" s="36">
        <f t="shared" si="36"/>
        <v>27.254418740228424</v>
      </c>
      <c r="Q58" s="36">
        <f t="shared" si="37"/>
        <v>32.24980217400357</v>
      </c>
      <c r="R58" s="36">
        <f t="shared" si="38"/>
        <v>-7.5438126879655005</v>
      </c>
      <c r="S58" s="36"/>
      <c r="T58" s="36">
        <f t="shared" si="39"/>
        <v>47.641948495190832</v>
      </c>
      <c r="U58" s="36">
        <v>25</v>
      </c>
      <c r="V58" s="35"/>
      <c r="W58" s="28"/>
      <c r="X58" s="32" t="e">
        <f t="shared" si="40"/>
        <v>#REF!</v>
      </c>
      <c r="Y58" s="32" t="e">
        <f t="shared" si="41"/>
        <v>#REF!</v>
      </c>
      <c r="Z58" s="32" t="e">
        <f t="shared" si="42"/>
        <v>#REF!</v>
      </c>
      <c r="AA58" s="32" t="e">
        <f t="shared" si="43"/>
        <v>#REF!</v>
      </c>
      <c r="AB58" s="32"/>
      <c r="AC58" s="32" t="e">
        <f t="shared" si="44"/>
        <v>#REF!</v>
      </c>
      <c r="AD58" s="32" t="e">
        <f t="shared" si="44"/>
        <v>#REF!</v>
      </c>
    </row>
    <row r="59" spans="1:30" ht="18" customHeight="1">
      <c r="A59" s="45"/>
      <c r="B59" s="28"/>
      <c r="C59" s="28">
        <v>3</v>
      </c>
      <c r="D59" s="86" t="s">
        <v>88</v>
      </c>
      <c r="E59" s="66">
        <v>1</v>
      </c>
      <c r="F59" s="49">
        <v>269.26</v>
      </c>
      <c r="G59" s="49">
        <v>357.36</v>
      </c>
      <c r="H59" s="49">
        <v>890.53</v>
      </c>
      <c r="I59" s="49">
        <v>795.61</v>
      </c>
      <c r="J59" s="49"/>
      <c r="K59" s="49">
        <v>166.61</v>
      </c>
      <c r="L59" s="49">
        <v>127.41</v>
      </c>
      <c r="M59" s="49">
        <f t="shared" si="46"/>
        <v>930.86369999999999</v>
      </c>
      <c r="N59" s="27"/>
      <c r="O59" s="28"/>
      <c r="P59" s="36">
        <f t="shared" si="36"/>
        <v>32.719304761197357</v>
      </c>
      <c r="Q59" s="36">
        <f t="shared" si="37"/>
        <v>149.19688829191847</v>
      </c>
      <c r="R59" s="36">
        <f t="shared" si="38"/>
        <v>-10.658821151449139</v>
      </c>
      <c r="S59" s="36"/>
      <c r="T59" s="36">
        <f t="shared" si="39"/>
        <v>-23.527999519836751</v>
      </c>
      <c r="U59" s="36">
        <v>17</v>
      </c>
      <c r="V59" s="35"/>
      <c r="W59" s="28"/>
      <c r="X59" s="32" t="e">
        <f t="shared" si="40"/>
        <v>#REF!</v>
      </c>
      <c r="Y59" s="32" t="e">
        <f t="shared" si="41"/>
        <v>#REF!</v>
      </c>
      <c r="Z59" s="32" t="e">
        <f t="shared" si="42"/>
        <v>#REF!</v>
      </c>
      <c r="AA59" s="32" t="e">
        <f t="shared" si="43"/>
        <v>#REF!</v>
      </c>
      <c r="AB59" s="32"/>
      <c r="AC59" s="32" t="e">
        <f t="shared" si="44"/>
        <v>#REF!</v>
      </c>
      <c r="AD59" s="32" t="e">
        <f t="shared" si="44"/>
        <v>#REF!</v>
      </c>
    </row>
    <row r="60" spans="1:30" ht="18" customHeight="1">
      <c r="A60" s="45"/>
      <c r="B60" s="28"/>
      <c r="C60" s="28">
        <v>4</v>
      </c>
      <c r="D60" s="86" t="s">
        <v>94</v>
      </c>
      <c r="E60" s="66">
        <v>1</v>
      </c>
      <c r="F60" s="49">
        <v>95.39</v>
      </c>
      <c r="G60" s="49">
        <v>168.1</v>
      </c>
      <c r="H60" s="49">
        <v>231.66</v>
      </c>
      <c r="I60" s="49">
        <v>201.3</v>
      </c>
      <c r="J60" s="49"/>
      <c r="K60" s="49">
        <v>53.69</v>
      </c>
      <c r="L60" s="49">
        <v>43.14</v>
      </c>
      <c r="M60" s="49">
        <f t="shared" si="46"/>
        <v>239.547</v>
      </c>
      <c r="N60" s="27"/>
      <c r="O60" s="28"/>
      <c r="P60" s="36">
        <f t="shared" si="36"/>
        <v>76.223922843065296</v>
      </c>
      <c r="Q60" s="36">
        <f t="shared" si="37"/>
        <v>37.810826888756701</v>
      </c>
      <c r="R60" s="36">
        <f t="shared" si="38"/>
        <v>-13.105413105413099</v>
      </c>
      <c r="S60" s="36"/>
      <c r="T60" s="36">
        <f t="shared" si="39"/>
        <v>-19.649841683739989</v>
      </c>
      <c r="U60" s="36">
        <v>19</v>
      </c>
      <c r="V60" s="35"/>
      <c r="W60" s="28"/>
      <c r="X60" s="32" t="e">
        <f t="shared" si="40"/>
        <v>#REF!</v>
      </c>
      <c r="Y60" s="32" t="e">
        <f t="shared" si="41"/>
        <v>#REF!</v>
      </c>
      <c r="Z60" s="32" t="e">
        <f t="shared" si="42"/>
        <v>#REF!</v>
      </c>
      <c r="AA60" s="32" t="e">
        <f t="shared" si="43"/>
        <v>#REF!</v>
      </c>
      <c r="AB60" s="32"/>
      <c r="AC60" s="32" t="e">
        <f t="shared" si="44"/>
        <v>#REF!</v>
      </c>
      <c r="AD60" s="32" t="e">
        <f t="shared" si="44"/>
        <v>#REF!</v>
      </c>
    </row>
    <row r="61" spans="1:30" ht="18" customHeight="1">
      <c r="A61" s="45"/>
      <c r="B61" s="28"/>
      <c r="C61" s="28">
        <v>5</v>
      </c>
      <c r="D61" s="86" t="s">
        <v>96</v>
      </c>
      <c r="E61" s="66">
        <v>1</v>
      </c>
      <c r="F61" s="49">
        <v>71.75</v>
      </c>
      <c r="G61" s="49">
        <v>105.65</v>
      </c>
      <c r="H61" s="49">
        <v>130.41</v>
      </c>
      <c r="I61" s="49">
        <v>122.75</v>
      </c>
      <c r="J61" s="49"/>
      <c r="K61" s="49">
        <v>24.97</v>
      </c>
      <c r="L61" s="49">
        <v>30.59</v>
      </c>
      <c r="M61" s="49">
        <f t="shared" si="46"/>
        <v>153.4375</v>
      </c>
      <c r="N61" s="27"/>
      <c r="O61" s="28"/>
      <c r="P61" s="36">
        <f t="shared" si="36"/>
        <v>47.247386759581886</v>
      </c>
      <c r="Q61" s="36">
        <f t="shared" si="37"/>
        <v>23.435873166114529</v>
      </c>
      <c r="R61" s="36">
        <f t="shared" si="38"/>
        <v>-5.8737826853768826</v>
      </c>
      <c r="S61" s="36"/>
      <c r="T61" s="36">
        <f t="shared" si="39"/>
        <v>22.507008410092123</v>
      </c>
      <c r="U61" s="36">
        <v>25</v>
      </c>
      <c r="V61" s="35"/>
      <c r="W61" s="28"/>
      <c r="X61" s="32" t="e">
        <f t="shared" si="40"/>
        <v>#REF!</v>
      </c>
      <c r="Y61" s="32" t="e">
        <f t="shared" si="41"/>
        <v>#REF!</v>
      </c>
      <c r="Z61" s="32" t="e">
        <f t="shared" si="42"/>
        <v>#REF!</v>
      </c>
      <c r="AA61" s="32" t="e">
        <f t="shared" si="43"/>
        <v>#REF!</v>
      </c>
      <c r="AB61" s="32"/>
      <c r="AC61" s="32" t="e">
        <f t="shared" si="44"/>
        <v>#REF!</v>
      </c>
      <c r="AD61" s="32" t="e">
        <f t="shared" si="44"/>
        <v>#REF!</v>
      </c>
    </row>
    <row r="62" spans="1:30" ht="18" customHeight="1">
      <c r="A62" s="45"/>
      <c r="B62" s="28"/>
      <c r="C62" s="28">
        <v>6</v>
      </c>
      <c r="D62" s="86" t="s">
        <v>98</v>
      </c>
      <c r="E62" s="66"/>
      <c r="F62" s="49" t="e">
        <f>+F56-F57-F58-F59-F60-F61</f>
        <v>#REF!</v>
      </c>
      <c r="G62" s="49" t="e">
        <f>+G56-G57-G58-G59-G60-G61</f>
        <v>#REF!</v>
      </c>
      <c r="H62" s="49" t="e">
        <f>+H56-H57-H58-H59-H60-H61</f>
        <v>#REF!</v>
      </c>
      <c r="I62" s="49" t="e">
        <f>+I56-I57-I58-I59-I60-I61</f>
        <v>#REF!</v>
      </c>
      <c r="J62" s="49"/>
      <c r="K62" s="49" t="e">
        <f>+K56-K57-K58-K59-K60-K61</f>
        <v>#REF!</v>
      </c>
      <c r="L62" s="49" t="e">
        <f>+L56-L57-L58-L59-L60-L61</f>
        <v>#REF!</v>
      </c>
      <c r="M62" s="49" t="e">
        <f>+M56-M57-M58-M59-M60-M61</f>
        <v>#REF!</v>
      </c>
      <c r="N62" s="27"/>
      <c r="O62" s="28"/>
      <c r="P62" s="36" t="e">
        <f t="shared" si="36"/>
        <v>#REF!</v>
      </c>
      <c r="Q62" s="36" t="e">
        <f t="shared" si="37"/>
        <v>#REF!</v>
      </c>
      <c r="R62" s="36" t="e">
        <f t="shared" si="38"/>
        <v>#REF!</v>
      </c>
      <c r="S62" s="36"/>
      <c r="T62" s="36" t="e">
        <f t="shared" si="39"/>
        <v>#REF!</v>
      </c>
      <c r="U62" s="36" t="e">
        <f>((M62/I62)-1)*100</f>
        <v>#REF!</v>
      </c>
      <c r="V62" s="35"/>
      <c r="W62" s="28"/>
      <c r="X62" s="32" t="e">
        <f t="shared" si="40"/>
        <v>#REF!</v>
      </c>
      <c r="Y62" s="32" t="e">
        <f t="shared" si="41"/>
        <v>#REF!</v>
      </c>
      <c r="Z62" s="32" t="e">
        <f t="shared" si="42"/>
        <v>#REF!</v>
      </c>
      <c r="AA62" s="32" t="e">
        <f t="shared" si="43"/>
        <v>#REF!</v>
      </c>
      <c r="AB62" s="32"/>
      <c r="AC62" s="32" t="e">
        <f t="shared" si="44"/>
        <v>#REF!</v>
      </c>
      <c r="AD62" s="32" t="e">
        <f t="shared" si="44"/>
        <v>#REF!</v>
      </c>
    </row>
    <row r="63" spans="1:30" ht="18" customHeight="1">
      <c r="A63" s="45"/>
      <c r="B63" s="28">
        <v>4</v>
      </c>
      <c r="C63" s="86" t="s">
        <v>106</v>
      </c>
      <c r="D63" s="92"/>
      <c r="E63" s="66">
        <f>+E64+E65+E66+E67</f>
        <v>4</v>
      </c>
      <c r="F63" s="49" t="e">
        <f>+#REF!</f>
        <v>#REF!</v>
      </c>
      <c r="G63" s="49" t="e">
        <f>+#REF!</f>
        <v>#REF!</v>
      </c>
      <c r="H63" s="49" t="e">
        <f>+#REF!</f>
        <v>#REF!</v>
      </c>
      <c r="I63" s="49" t="e">
        <f>+#REF!</f>
        <v>#REF!</v>
      </c>
      <c r="J63" s="49" t="e">
        <f>+#REF!</f>
        <v>#REF!</v>
      </c>
      <c r="K63" s="49" t="e">
        <f>+#REF!</f>
        <v>#REF!</v>
      </c>
      <c r="L63" s="49" t="e">
        <f>+#REF!</f>
        <v>#REF!</v>
      </c>
      <c r="M63" s="49" t="e">
        <f>+M64+M65+M66+M67+M68</f>
        <v>#REF!</v>
      </c>
      <c r="N63" s="27"/>
      <c r="O63" s="28"/>
      <c r="P63" s="36" t="e">
        <f t="shared" si="36"/>
        <v>#REF!</v>
      </c>
      <c r="Q63" s="36" t="e">
        <f t="shared" si="37"/>
        <v>#REF!</v>
      </c>
      <c r="R63" s="36" t="e">
        <f t="shared" si="38"/>
        <v>#REF!</v>
      </c>
      <c r="S63" s="36" t="e">
        <f>((J63/I63)-1)*100</f>
        <v>#REF!</v>
      </c>
      <c r="T63" s="36" t="e">
        <f t="shared" si="39"/>
        <v>#REF!</v>
      </c>
      <c r="U63" s="36" t="e">
        <f>((M63/I63)-1)*100</f>
        <v>#REF!</v>
      </c>
      <c r="V63" s="35">
        <v>35</v>
      </c>
      <c r="W63" s="28"/>
      <c r="X63" s="32" t="e">
        <f t="shared" si="40"/>
        <v>#REF!</v>
      </c>
      <c r="Y63" s="32" t="e">
        <f t="shared" si="41"/>
        <v>#REF!</v>
      </c>
      <c r="Z63" s="32" t="e">
        <f t="shared" si="42"/>
        <v>#REF!</v>
      </c>
      <c r="AA63" s="32" t="e">
        <f t="shared" si="43"/>
        <v>#REF!</v>
      </c>
      <c r="AB63" s="32" t="e">
        <f>(J63/J$5)*100</f>
        <v>#REF!</v>
      </c>
      <c r="AC63" s="32" t="e">
        <f t="shared" si="44"/>
        <v>#REF!</v>
      </c>
      <c r="AD63" s="32" t="e">
        <f t="shared" si="44"/>
        <v>#REF!</v>
      </c>
    </row>
    <row r="64" spans="1:30" ht="18" customHeight="1">
      <c r="A64" s="45"/>
      <c r="B64" s="28"/>
      <c r="C64" s="28">
        <v>1</v>
      </c>
      <c r="D64" s="86" t="s">
        <v>78</v>
      </c>
      <c r="E64" s="66">
        <v>1</v>
      </c>
      <c r="F64" s="49">
        <v>628.04</v>
      </c>
      <c r="G64" s="49">
        <v>938.3</v>
      </c>
      <c r="H64" s="49">
        <v>1229.01</v>
      </c>
      <c r="I64" s="49">
        <v>1000.35</v>
      </c>
      <c r="J64" s="49"/>
      <c r="K64" s="49">
        <v>154.11000000000001</v>
      </c>
      <c r="L64" s="49">
        <v>340.23</v>
      </c>
      <c r="M64" s="49">
        <f>((I64*(100+U64)/100))</f>
        <v>1150.4024999999999</v>
      </c>
      <c r="N64" s="27"/>
      <c r="O64" s="28"/>
      <c r="P64" s="36">
        <f t="shared" si="36"/>
        <v>49.401312018342793</v>
      </c>
      <c r="Q64" s="36">
        <f t="shared" si="37"/>
        <v>30.982628157305768</v>
      </c>
      <c r="R64" s="36">
        <f t="shared" si="38"/>
        <v>-18.60521883467181</v>
      </c>
      <c r="S64" s="36"/>
      <c r="T64" s="36">
        <f t="shared" si="39"/>
        <v>120.77087794432546</v>
      </c>
      <c r="U64" s="36">
        <v>15</v>
      </c>
      <c r="V64" s="35"/>
      <c r="W64" s="28"/>
      <c r="X64" s="32" t="e">
        <f t="shared" si="40"/>
        <v>#REF!</v>
      </c>
      <c r="Y64" s="32" t="e">
        <f t="shared" si="41"/>
        <v>#REF!</v>
      </c>
      <c r="Z64" s="32" t="e">
        <f t="shared" si="42"/>
        <v>#REF!</v>
      </c>
      <c r="AA64" s="32" t="e">
        <f t="shared" si="43"/>
        <v>#REF!</v>
      </c>
      <c r="AB64" s="32"/>
      <c r="AC64" s="32" t="e">
        <f t="shared" si="44"/>
        <v>#REF!</v>
      </c>
      <c r="AD64" s="32" t="e">
        <f t="shared" si="44"/>
        <v>#REF!</v>
      </c>
    </row>
    <row r="65" spans="1:30" ht="18" customHeight="1">
      <c r="A65" s="45"/>
      <c r="B65" s="28"/>
      <c r="C65" s="28">
        <v>2</v>
      </c>
      <c r="D65" s="86" t="s">
        <v>21</v>
      </c>
      <c r="E65" s="66">
        <v>1</v>
      </c>
      <c r="F65" s="49">
        <v>637.14</v>
      </c>
      <c r="G65" s="49">
        <v>851.2</v>
      </c>
      <c r="H65" s="49">
        <v>886.51</v>
      </c>
      <c r="I65" s="49">
        <v>728.53</v>
      </c>
      <c r="J65" s="49"/>
      <c r="K65" s="49">
        <v>146.53</v>
      </c>
      <c r="L65" s="49">
        <v>203.78</v>
      </c>
      <c r="M65" s="49">
        <f>((I65*(100+U65)/100))</f>
        <v>837.80949999999996</v>
      </c>
      <c r="N65" s="27"/>
      <c r="O65" s="28"/>
      <c r="P65" s="36">
        <f t="shared" si="36"/>
        <v>33.597011645792143</v>
      </c>
      <c r="Q65" s="36">
        <f t="shared" si="37"/>
        <v>4.1482612781954753</v>
      </c>
      <c r="R65" s="36">
        <f t="shared" si="38"/>
        <v>-17.820441957789534</v>
      </c>
      <c r="S65" s="36"/>
      <c r="T65" s="36">
        <f t="shared" si="39"/>
        <v>39.070497509042525</v>
      </c>
      <c r="U65" s="36">
        <v>15</v>
      </c>
      <c r="V65" s="35">
        <v>30</v>
      </c>
      <c r="W65" s="28"/>
      <c r="X65" s="32" t="e">
        <f t="shared" si="40"/>
        <v>#REF!</v>
      </c>
      <c r="Y65" s="32" t="e">
        <f t="shared" si="41"/>
        <v>#REF!</v>
      </c>
      <c r="Z65" s="32" t="e">
        <f t="shared" si="42"/>
        <v>#REF!</v>
      </c>
      <c r="AA65" s="32" t="e">
        <f t="shared" si="43"/>
        <v>#REF!</v>
      </c>
      <c r="AB65" s="32"/>
      <c r="AC65" s="32" t="e">
        <f t="shared" si="44"/>
        <v>#REF!</v>
      </c>
      <c r="AD65" s="32" t="e">
        <f t="shared" si="44"/>
        <v>#REF!</v>
      </c>
    </row>
    <row r="66" spans="1:30" ht="18" customHeight="1">
      <c r="A66" s="45"/>
      <c r="B66" s="28"/>
      <c r="C66" s="28">
        <v>3</v>
      </c>
      <c r="D66" s="86" t="s">
        <v>89</v>
      </c>
      <c r="E66" s="66">
        <v>1</v>
      </c>
      <c r="F66" s="49">
        <v>351.11</v>
      </c>
      <c r="G66" s="49">
        <v>381.65</v>
      </c>
      <c r="H66" s="49">
        <v>380.06</v>
      </c>
      <c r="I66" s="49">
        <v>383.49</v>
      </c>
      <c r="J66" s="49"/>
      <c r="K66" s="49">
        <v>85.72</v>
      </c>
      <c r="L66" s="49">
        <v>132.88999999999999</v>
      </c>
      <c r="M66" s="49">
        <f>((I66*(100+U66)/100))</f>
        <v>441.01349999999996</v>
      </c>
      <c r="N66" s="27"/>
      <c r="O66" s="28"/>
      <c r="P66" s="36">
        <f t="shared" si="36"/>
        <v>8.6981287915467895</v>
      </c>
      <c r="Q66" s="36">
        <f t="shared" si="37"/>
        <v>-0.41661207913008536</v>
      </c>
      <c r="R66" s="36">
        <f t="shared" si="38"/>
        <v>0.90248908067147582</v>
      </c>
      <c r="S66" s="36"/>
      <c r="T66" s="36">
        <f t="shared" si="39"/>
        <v>55.027998133457757</v>
      </c>
      <c r="U66" s="36">
        <v>15</v>
      </c>
      <c r="V66" s="35">
        <v>40</v>
      </c>
      <c r="W66" s="28"/>
      <c r="X66" s="32" t="e">
        <f t="shared" si="40"/>
        <v>#REF!</v>
      </c>
      <c r="Y66" s="32" t="e">
        <f t="shared" si="41"/>
        <v>#REF!</v>
      </c>
      <c r="Z66" s="32" t="e">
        <f t="shared" si="42"/>
        <v>#REF!</v>
      </c>
      <c r="AA66" s="32" t="e">
        <f t="shared" si="43"/>
        <v>#REF!</v>
      </c>
      <c r="AB66" s="32"/>
      <c r="AC66" s="32" t="e">
        <f t="shared" si="44"/>
        <v>#REF!</v>
      </c>
      <c r="AD66" s="32" t="e">
        <f t="shared" si="44"/>
        <v>#REF!</v>
      </c>
    </row>
    <row r="67" spans="1:30" ht="18" customHeight="1">
      <c r="A67" s="45"/>
      <c r="B67" s="28"/>
      <c r="C67" s="28">
        <v>4</v>
      </c>
      <c r="D67" s="86" t="s">
        <v>92</v>
      </c>
      <c r="E67" s="66">
        <v>1</v>
      </c>
      <c r="F67" s="49">
        <v>262.94</v>
      </c>
      <c r="G67" s="49">
        <v>343.3</v>
      </c>
      <c r="H67" s="49">
        <v>328.02</v>
      </c>
      <c r="I67" s="49">
        <v>139.91999999999999</v>
      </c>
      <c r="J67" s="49"/>
      <c r="K67" s="49">
        <v>27.9</v>
      </c>
      <c r="L67" s="49">
        <v>111.63</v>
      </c>
      <c r="M67" s="49">
        <f>((I67*(100+U67)/100))</f>
        <v>160.90799999999999</v>
      </c>
      <c r="N67" s="27"/>
      <c r="O67" s="28"/>
      <c r="P67" s="36">
        <f t="shared" si="36"/>
        <v>30.562105423290497</v>
      </c>
      <c r="Q67" s="36">
        <f t="shared" si="37"/>
        <v>-4.4509175648121291</v>
      </c>
      <c r="R67" s="36">
        <f t="shared" si="38"/>
        <v>-57.344064386317918</v>
      </c>
      <c r="S67" s="36"/>
      <c r="T67" s="36">
        <f t="shared" si="39"/>
        <v>300.10752688172045</v>
      </c>
      <c r="U67" s="36">
        <v>15</v>
      </c>
      <c r="V67" s="35"/>
      <c r="W67" s="28"/>
      <c r="X67" s="32" t="e">
        <f t="shared" si="40"/>
        <v>#REF!</v>
      </c>
      <c r="Y67" s="32" t="e">
        <f t="shared" si="41"/>
        <v>#REF!</v>
      </c>
      <c r="Z67" s="32" t="e">
        <f t="shared" si="42"/>
        <v>#REF!</v>
      </c>
      <c r="AA67" s="32" t="e">
        <f t="shared" si="43"/>
        <v>#REF!</v>
      </c>
      <c r="AB67" s="32"/>
      <c r="AC67" s="32" t="e">
        <f t="shared" si="44"/>
        <v>#REF!</v>
      </c>
      <c r="AD67" s="32" t="e">
        <f t="shared" si="44"/>
        <v>#REF!</v>
      </c>
    </row>
    <row r="68" spans="1:30" ht="18" customHeight="1">
      <c r="A68" s="45"/>
      <c r="B68" s="28"/>
      <c r="C68" s="28">
        <v>5</v>
      </c>
      <c r="D68" s="86" t="s">
        <v>98</v>
      </c>
      <c r="E68" s="66"/>
      <c r="F68" s="49" t="e">
        <f>+F63-F64-F65-F66-F67</f>
        <v>#REF!</v>
      </c>
      <c r="G68" s="49" t="e">
        <f>+G63-G64-G65-G66-G67</f>
        <v>#REF!</v>
      </c>
      <c r="H68" s="49" t="e">
        <f>+H63-H64-H65-H66-H67</f>
        <v>#REF!</v>
      </c>
      <c r="I68" s="49" t="e">
        <f>+I63-I64-I65-I66-I67</f>
        <v>#REF!</v>
      </c>
      <c r="J68" s="49"/>
      <c r="K68" s="49" t="e">
        <f>+K63-K64-K65-K66-K67</f>
        <v>#REF!</v>
      </c>
      <c r="L68" s="49" t="e">
        <f>+L63-L64-L65-L66-L67</f>
        <v>#REF!</v>
      </c>
      <c r="M68" s="49" t="e">
        <f>((I68*(100+U68)/100))</f>
        <v>#REF!</v>
      </c>
      <c r="N68" s="27"/>
      <c r="O68" s="28"/>
      <c r="P68" s="36" t="e">
        <f t="shared" si="36"/>
        <v>#REF!</v>
      </c>
      <c r="Q68" s="36" t="e">
        <f t="shared" si="37"/>
        <v>#REF!</v>
      </c>
      <c r="R68" s="36" t="e">
        <f t="shared" si="38"/>
        <v>#REF!</v>
      </c>
      <c r="S68" s="36"/>
      <c r="T68" s="36" t="e">
        <f t="shared" si="39"/>
        <v>#REF!</v>
      </c>
      <c r="U68" s="36">
        <v>15</v>
      </c>
      <c r="V68" s="35"/>
      <c r="W68" s="28"/>
      <c r="X68" s="32" t="e">
        <f t="shared" si="40"/>
        <v>#REF!</v>
      </c>
      <c r="Y68" s="32" t="e">
        <f t="shared" si="41"/>
        <v>#REF!</v>
      </c>
      <c r="Z68" s="32" t="e">
        <f t="shared" si="42"/>
        <v>#REF!</v>
      </c>
      <c r="AA68" s="32" t="e">
        <f t="shared" si="43"/>
        <v>#REF!</v>
      </c>
      <c r="AB68" s="32"/>
      <c r="AC68" s="32" t="e">
        <f t="shared" si="44"/>
        <v>#REF!</v>
      </c>
      <c r="AD68" s="32" t="e">
        <f t="shared" si="44"/>
        <v>#REF!</v>
      </c>
    </row>
    <row r="69" spans="1:30" ht="18" customHeight="1">
      <c r="A69" s="45"/>
      <c r="B69" s="28"/>
      <c r="C69" s="86" t="s">
        <v>23</v>
      </c>
      <c r="D69" s="92"/>
      <c r="E69" s="66"/>
      <c r="F69" s="49" t="e">
        <f>+#REF!</f>
        <v>#REF!</v>
      </c>
      <c r="G69" s="49" t="e">
        <f>+#REF!</f>
        <v>#REF!</v>
      </c>
      <c r="H69" s="49" t="e">
        <f>+#REF!</f>
        <v>#REF!</v>
      </c>
      <c r="I69" s="49" t="e">
        <f>+#REF!</f>
        <v>#REF!</v>
      </c>
      <c r="J69" s="49" t="e">
        <f>+#REF!</f>
        <v>#REF!</v>
      </c>
      <c r="K69" s="49" t="e">
        <f>+#REF!</f>
        <v>#REF!</v>
      </c>
      <c r="L69" s="49" t="e">
        <f>+#REF!</f>
        <v>#REF!</v>
      </c>
      <c r="M69" s="49"/>
      <c r="N69" s="27"/>
      <c r="O69" s="28"/>
      <c r="P69" s="36" t="e">
        <f t="shared" si="36"/>
        <v>#REF!</v>
      </c>
      <c r="Q69" s="36" t="e">
        <f t="shared" si="37"/>
        <v>#REF!</v>
      </c>
      <c r="R69" s="36" t="e">
        <f t="shared" si="38"/>
        <v>#REF!</v>
      </c>
      <c r="S69" s="36" t="e">
        <f>((J69/I69)-1)*100</f>
        <v>#REF!</v>
      </c>
      <c r="T69" s="36" t="e">
        <f t="shared" si="39"/>
        <v>#REF!</v>
      </c>
      <c r="U69" s="36"/>
      <c r="V69" s="35">
        <v>35</v>
      </c>
      <c r="W69" s="28"/>
      <c r="X69" s="32" t="e">
        <f t="shared" si="40"/>
        <v>#REF!</v>
      </c>
      <c r="Y69" s="32" t="e">
        <f t="shared" si="41"/>
        <v>#REF!</v>
      </c>
      <c r="Z69" s="32" t="e">
        <f t="shared" si="42"/>
        <v>#REF!</v>
      </c>
      <c r="AA69" s="32" t="e">
        <f t="shared" si="43"/>
        <v>#REF!</v>
      </c>
      <c r="AB69" s="32" t="e">
        <f>(J69/J$5)*100</f>
        <v>#REF!</v>
      </c>
      <c r="AC69" s="32" t="e">
        <f t="shared" si="44"/>
        <v>#REF!</v>
      </c>
      <c r="AD69" s="32" t="e">
        <f t="shared" si="44"/>
        <v>#REF!</v>
      </c>
    </row>
    <row r="70" spans="1:30" ht="18" customHeight="1">
      <c r="A70" s="45"/>
      <c r="B70" s="28">
        <v>5</v>
      </c>
      <c r="C70" s="86" t="s">
        <v>109</v>
      </c>
      <c r="D70" s="92"/>
      <c r="E70" s="66">
        <f>+E71+E72+E73</f>
        <v>3</v>
      </c>
      <c r="F70" s="49" t="e">
        <f>+F69-F76-F77</f>
        <v>#REF!</v>
      </c>
      <c r="G70" s="49" t="e">
        <f>+G69-G76-G77</f>
        <v>#REF!</v>
      </c>
      <c r="H70" s="49" t="e">
        <f>+H69-H76-H77</f>
        <v>#REF!</v>
      </c>
      <c r="I70" s="49" t="e">
        <f>+I69-I76-I77</f>
        <v>#REF!</v>
      </c>
      <c r="J70" s="49" t="e">
        <f>(I70*(100+S70)/100)</f>
        <v>#REF!</v>
      </c>
      <c r="K70" s="49" t="e">
        <f>+K69-K76-K77</f>
        <v>#REF!</v>
      </c>
      <c r="L70" s="49" t="e">
        <f>+L69-L76-L77</f>
        <v>#REF!</v>
      </c>
      <c r="M70" s="49" t="e">
        <f>+M71+M72+M73+M74</f>
        <v>#REF!</v>
      </c>
      <c r="N70" s="27"/>
      <c r="O70" s="28"/>
      <c r="P70" s="36" t="e">
        <f>((G70/F70)-1)*100</f>
        <v>#REF!</v>
      </c>
      <c r="Q70" s="36" t="e">
        <f>((H70/G70)-1)*100</f>
        <v>#REF!</v>
      </c>
      <c r="R70" s="36" t="e">
        <f>((I70/H70)-1)*100</f>
        <v>#REF!</v>
      </c>
      <c r="S70" s="36">
        <v>15</v>
      </c>
      <c r="T70" s="36" t="e">
        <f>((L70/K70)-1)*100</f>
        <v>#REF!</v>
      </c>
      <c r="U70" s="36" t="e">
        <f>((M70/I70)-1)*100</f>
        <v>#REF!</v>
      </c>
      <c r="V70" s="35"/>
      <c r="W70" s="28"/>
      <c r="X70" s="32" t="e">
        <f>(F70/F$5)*100</f>
        <v>#REF!</v>
      </c>
      <c r="Y70" s="32" t="e">
        <f>(G70/G$5)*100</f>
        <v>#REF!</v>
      </c>
      <c r="Z70" s="32" t="e">
        <f>(H70/H$5)*100</f>
        <v>#REF!</v>
      </c>
      <c r="AA70" s="32" t="e">
        <f>(I70/I$5)*100</f>
        <v>#REF!</v>
      </c>
      <c r="AB70" s="32" t="e">
        <f>(J70/J$5)*100</f>
        <v>#REF!</v>
      </c>
      <c r="AC70" s="32" t="e">
        <f>(L70/L$5)*100</f>
        <v>#REF!</v>
      </c>
      <c r="AD70" s="32" t="e">
        <f>(M70/M$5)*100</f>
        <v>#REF!</v>
      </c>
    </row>
    <row r="71" spans="1:30" ht="18" customHeight="1">
      <c r="A71" s="45"/>
      <c r="B71" s="28"/>
      <c r="C71" s="28">
        <v>1</v>
      </c>
      <c r="D71" s="86" t="s">
        <v>79</v>
      </c>
      <c r="E71" s="66">
        <v>1</v>
      </c>
      <c r="F71" s="49">
        <v>352.3</v>
      </c>
      <c r="G71" s="49">
        <v>527.04</v>
      </c>
      <c r="H71" s="49">
        <v>606.15</v>
      </c>
      <c r="I71" s="49">
        <v>857.43</v>
      </c>
      <c r="J71" s="49"/>
      <c r="K71" s="49">
        <v>182.99</v>
      </c>
      <c r="L71" s="49">
        <v>295.24</v>
      </c>
      <c r="M71" s="49">
        <f>((I71*(100+U71)/100))</f>
        <v>1028.9159999999999</v>
      </c>
      <c r="N71" s="27"/>
      <c r="O71" s="28"/>
      <c r="P71" s="36">
        <f t="shared" si="36"/>
        <v>49.599772920806103</v>
      </c>
      <c r="Q71" s="36">
        <f t="shared" si="37"/>
        <v>15.010245901639351</v>
      </c>
      <c r="R71" s="36">
        <f t="shared" si="38"/>
        <v>41.455085374907206</v>
      </c>
      <c r="S71" s="36"/>
      <c r="T71" s="36">
        <f t="shared" si="39"/>
        <v>61.34214984425379</v>
      </c>
      <c r="U71" s="36">
        <v>20</v>
      </c>
      <c r="V71" s="35"/>
      <c r="W71" s="28"/>
      <c r="X71" s="32" t="e">
        <f t="shared" si="40"/>
        <v>#REF!</v>
      </c>
      <c r="Y71" s="32" t="e">
        <f t="shared" si="41"/>
        <v>#REF!</v>
      </c>
      <c r="Z71" s="32" t="e">
        <f t="shared" si="42"/>
        <v>#REF!</v>
      </c>
      <c r="AA71" s="32" t="e">
        <f t="shared" si="43"/>
        <v>#REF!</v>
      </c>
      <c r="AB71" s="32"/>
      <c r="AC71" s="32" t="e">
        <f t="shared" si="44"/>
        <v>#REF!</v>
      </c>
      <c r="AD71" s="32" t="e">
        <f t="shared" si="44"/>
        <v>#REF!</v>
      </c>
    </row>
    <row r="72" spans="1:30" ht="18" customHeight="1">
      <c r="A72" s="45"/>
      <c r="B72" s="28"/>
      <c r="C72" s="28">
        <v>2</v>
      </c>
      <c r="D72" s="86" t="s">
        <v>85</v>
      </c>
      <c r="E72" s="66">
        <v>1</v>
      </c>
      <c r="F72" s="49">
        <v>231.87</v>
      </c>
      <c r="G72" s="49">
        <v>425.32</v>
      </c>
      <c r="H72" s="49">
        <v>494.68</v>
      </c>
      <c r="I72" s="49">
        <v>452.95</v>
      </c>
      <c r="J72" s="49"/>
      <c r="K72" s="49">
        <v>93.46</v>
      </c>
      <c r="L72" s="49">
        <v>144.47999999999999</v>
      </c>
      <c r="M72" s="49">
        <f>((I72*(100+U72)/100))</f>
        <v>520.89250000000004</v>
      </c>
      <c r="N72" s="27"/>
      <c r="O72" s="28"/>
      <c r="P72" s="36">
        <f t="shared" si="36"/>
        <v>83.43037046620951</v>
      </c>
      <c r="Q72" s="36">
        <f t="shared" si="37"/>
        <v>16.307721245180097</v>
      </c>
      <c r="R72" s="36">
        <f t="shared" si="38"/>
        <v>-8.435756448613251</v>
      </c>
      <c r="S72" s="36"/>
      <c r="T72" s="36">
        <f t="shared" si="39"/>
        <v>54.590199015621657</v>
      </c>
      <c r="U72" s="36">
        <v>15</v>
      </c>
      <c r="V72" s="35">
        <v>50</v>
      </c>
      <c r="W72" s="28"/>
      <c r="X72" s="32" t="e">
        <f t="shared" si="40"/>
        <v>#REF!</v>
      </c>
      <c r="Y72" s="32" t="e">
        <f t="shared" si="41"/>
        <v>#REF!</v>
      </c>
      <c r="Z72" s="32" t="e">
        <f t="shared" si="42"/>
        <v>#REF!</v>
      </c>
      <c r="AA72" s="32" t="e">
        <f t="shared" si="43"/>
        <v>#REF!</v>
      </c>
      <c r="AB72" s="32"/>
      <c r="AC72" s="32" t="e">
        <f t="shared" si="44"/>
        <v>#REF!</v>
      </c>
      <c r="AD72" s="32" t="e">
        <f t="shared" si="44"/>
        <v>#REF!</v>
      </c>
    </row>
    <row r="73" spans="1:30" ht="18" customHeight="1">
      <c r="A73" s="45"/>
      <c r="B73" s="28"/>
      <c r="C73" s="28">
        <v>3</v>
      </c>
      <c r="D73" s="86" t="s">
        <v>91</v>
      </c>
      <c r="E73" s="66">
        <v>1</v>
      </c>
      <c r="F73" s="49">
        <v>267.60000000000002</v>
      </c>
      <c r="G73" s="49">
        <v>391.12</v>
      </c>
      <c r="H73" s="49">
        <v>391.23</v>
      </c>
      <c r="I73" s="49">
        <v>306.89</v>
      </c>
      <c r="J73" s="49"/>
      <c r="K73" s="49">
        <v>76.739999999999995</v>
      </c>
      <c r="L73" s="49">
        <v>97.05</v>
      </c>
      <c r="M73" s="49">
        <f>((I73*(100+U73)/100))</f>
        <v>337.57900000000001</v>
      </c>
      <c r="N73" s="27"/>
      <c r="O73" s="28"/>
      <c r="P73" s="36">
        <f t="shared" si="36"/>
        <v>46.15844544095664</v>
      </c>
      <c r="Q73" s="36">
        <f t="shared" si="37"/>
        <v>2.8124360809989035E-2</v>
      </c>
      <c r="R73" s="36">
        <f t="shared" si="38"/>
        <v>-21.557651509342335</v>
      </c>
      <c r="S73" s="36"/>
      <c r="T73" s="36">
        <f t="shared" si="39"/>
        <v>26.465989053948391</v>
      </c>
      <c r="U73" s="36">
        <v>10</v>
      </c>
      <c r="V73" s="35"/>
      <c r="W73" s="28"/>
      <c r="X73" s="32" t="e">
        <f t="shared" si="40"/>
        <v>#REF!</v>
      </c>
      <c r="Y73" s="32" t="e">
        <f t="shared" si="41"/>
        <v>#REF!</v>
      </c>
      <c r="Z73" s="32" t="e">
        <f t="shared" si="42"/>
        <v>#REF!</v>
      </c>
      <c r="AA73" s="32" t="e">
        <f t="shared" si="43"/>
        <v>#REF!</v>
      </c>
      <c r="AB73" s="32"/>
      <c r="AC73" s="32" t="e">
        <f t="shared" si="44"/>
        <v>#REF!</v>
      </c>
      <c r="AD73" s="32" t="e">
        <f t="shared" si="44"/>
        <v>#REF!</v>
      </c>
    </row>
    <row r="74" spans="1:30" ht="18" customHeight="1">
      <c r="A74" s="45"/>
      <c r="B74" s="28"/>
      <c r="C74" s="28">
        <v>4</v>
      </c>
      <c r="D74" s="86" t="s">
        <v>98</v>
      </c>
      <c r="E74" s="66"/>
      <c r="F74" s="49" t="e">
        <f>+F70-F71-F72-F73</f>
        <v>#REF!</v>
      </c>
      <c r="G74" s="49" t="e">
        <f>+G70-G71-G72-G73</f>
        <v>#REF!</v>
      </c>
      <c r="H74" s="49" t="e">
        <f>+H70-H71-H72-H73</f>
        <v>#REF!</v>
      </c>
      <c r="I74" s="49" t="e">
        <f>+I70-I71-I72-I73</f>
        <v>#REF!</v>
      </c>
      <c r="J74" s="49"/>
      <c r="K74" s="49" t="e">
        <f>+K70-K71-K72-K73</f>
        <v>#REF!</v>
      </c>
      <c r="L74" s="49" t="e">
        <f>+L70-L71-L72-L73</f>
        <v>#REF!</v>
      </c>
      <c r="M74" s="49" t="e">
        <f>((I74*(100+U74)/100))</f>
        <v>#REF!</v>
      </c>
      <c r="N74" s="27"/>
      <c r="O74" s="28"/>
      <c r="P74" s="36" t="e">
        <f t="shared" si="36"/>
        <v>#REF!</v>
      </c>
      <c r="Q74" s="36" t="e">
        <f t="shared" si="37"/>
        <v>#REF!</v>
      </c>
      <c r="R74" s="36" t="e">
        <f t="shared" si="38"/>
        <v>#REF!</v>
      </c>
      <c r="S74" s="36"/>
      <c r="T74" s="36" t="e">
        <f t="shared" si="39"/>
        <v>#REF!</v>
      </c>
      <c r="U74" s="36">
        <v>15</v>
      </c>
      <c r="V74" s="35"/>
      <c r="W74" s="28"/>
      <c r="X74" s="32" t="e">
        <f t="shared" si="40"/>
        <v>#REF!</v>
      </c>
      <c r="Y74" s="32" t="e">
        <f t="shared" si="41"/>
        <v>#REF!</v>
      </c>
      <c r="Z74" s="32" t="e">
        <f t="shared" si="42"/>
        <v>#REF!</v>
      </c>
      <c r="AA74" s="32" t="e">
        <f t="shared" si="43"/>
        <v>#REF!</v>
      </c>
      <c r="AB74" s="32"/>
      <c r="AC74" s="32" t="e">
        <f t="shared" si="44"/>
        <v>#REF!</v>
      </c>
      <c r="AD74" s="32" t="e">
        <f t="shared" si="44"/>
        <v>#REF!</v>
      </c>
    </row>
    <row r="75" spans="1:30" ht="18" customHeight="1">
      <c r="A75" s="45"/>
      <c r="B75" s="28">
        <v>6</v>
      </c>
      <c r="C75" s="86" t="s">
        <v>108</v>
      </c>
      <c r="D75" s="92"/>
      <c r="E75" s="66">
        <f>+E76</f>
        <v>1</v>
      </c>
      <c r="F75" s="49">
        <v>522.53</v>
      </c>
      <c r="G75" s="49">
        <v>845.73</v>
      </c>
      <c r="H75" s="49">
        <v>1311.65</v>
      </c>
      <c r="I75" s="49">
        <v>555.11</v>
      </c>
      <c r="J75" s="49">
        <f>(I75*(100+S75)/100)</f>
        <v>638.37649999999996</v>
      </c>
      <c r="K75" s="49">
        <v>137.66</v>
      </c>
      <c r="L75" s="49">
        <v>172.93</v>
      </c>
      <c r="M75" s="49">
        <f>+M76+M77+M78+M79</f>
        <v>661.32700000000011</v>
      </c>
      <c r="N75" s="27"/>
      <c r="O75" s="28"/>
      <c r="P75" s="36">
        <f t="shared" si="36"/>
        <v>61.852907967006686</v>
      </c>
      <c r="Q75" s="36">
        <f t="shared" si="37"/>
        <v>55.090868244002223</v>
      </c>
      <c r="R75" s="36">
        <f t="shared" si="38"/>
        <v>-57.678496550146761</v>
      </c>
      <c r="S75" s="36">
        <v>15</v>
      </c>
      <c r="T75" s="36">
        <f t="shared" si="39"/>
        <v>25.621095452564301</v>
      </c>
      <c r="U75" s="36">
        <f>((M75/I75)-1)*100</f>
        <v>19.134405793446362</v>
      </c>
      <c r="V75" s="35"/>
      <c r="W75" s="28"/>
      <c r="X75" s="32" t="e">
        <f t="shared" si="40"/>
        <v>#REF!</v>
      </c>
      <c r="Y75" s="32" t="e">
        <f t="shared" si="41"/>
        <v>#REF!</v>
      </c>
      <c r="Z75" s="32" t="e">
        <f t="shared" si="42"/>
        <v>#REF!</v>
      </c>
      <c r="AA75" s="32" t="e">
        <f t="shared" si="43"/>
        <v>#REF!</v>
      </c>
      <c r="AB75" s="32" t="e">
        <f>(J75/J$5)*100</f>
        <v>#REF!</v>
      </c>
      <c r="AC75" s="32" t="e">
        <f t="shared" si="44"/>
        <v>#REF!</v>
      </c>
      <c r="AD75" s="32" t="e">
        <f t="shared" si="44"/>
        <v>#REF!</v>
      </c>
    </row>
    <row r="76" spans="1:30" ht="18" customHeight="1">
      <c r="A76" s="45"/>
      <c r="B76" s="28"/>
      <c r="C76" s="28">
        <v>1</v>
      </c>
      <c r="D76" s="86" t="s">
        <v>90</v>
      </c>
      <c r="E76" s="66">
        <v>1</v>
      </c>
      <c r="F76" s="49">
        <v>385.12</v>
      </c>
      <c r="G76" s="49">
        <v>616.23</v>
      </c>
      <c r="H76" s="49">
        <v>959.11</v>
      </c>
      <c r="I76" s="49">
        <v>405.69</v>
      </c>
      <c r="J76" s="49"/>
      <c r="K76" s="49">
        <v>97.48</v>
      </c>
      <c r="L76" s="49">
        <v>132.26</v>
      </c>
      <c r="M76" s="49">
        <f>((I76*(100+U76)/100))</f>
        <v>486.82800000000003</v>
      </c>
      <c r="N76" s="27"/>
      <c r="O76" s="28"/>
      <c r="P76" s="36">
        <f t="shared" ref="P76:R79" si="47">((G76/F76)-1)*100</f>
        <v>60.009867054424589</v>
      </c>
      <c r="Q76" s="36">
        <f t="shared" si="47"/>
        <v>55.641562403647995</v>
      </c>
      <c r="R76" s="36">
        <f t="shared" si="47"/>
        <v>-57.70141068282053</v>
      </c>
      <c r="S76" s="36"/>
      <c r="T76" s="36">
        <f t="shared" ref="T76:T83" si="48">((L76/K76)-1)*100</f>
        <v>35.679113664341379</v>
      </c>
      <c r="U76" s="36">
        <v>20</v>
      </c>
      <c r="V76" s="35">
        <v>50</v>
      </c>
      <c r="W76" s="28"/>
      <c r="X76" s="32" t="e">
        <f t="shared" ref="X76:AA79" si="49">(F76/F$5)*100</f>
        <v>#REF!</v>
      </c>
      <c r="Y76" s="32" t="e">
        <f t="shared" si="49"/>
        <v>#REF!</v>
      </c>
      <c r="Z76" s="32" t="e">
        <f t="shared" si="49"/>
        <v>#REF!</v>
      </c>
      <c r="AA76" s="32" t="e">
        <f t="shared" si="49"/>
        <v>#REF!</v>
      </c>
      <c r="AB76" s="32"/>
      <c r="AC76" s="32" t="e">
        <f t="shared" ref="AC76:AD83" si="50">(L76/L$5)*100</f>
        <v>#REF!</v>
      </c>
      <c r="AD76" s="32" t="e">
        <f t="shared" si="50"/>
        <v>#REF!</v>
      </c>
    </row>
    <row r="77" spans="1:30" ht="18" customHeight="1">
      <c r="A77" s="45"/>
      <c r="B77" s="28"/>
      <c r="C77" s="28">
        <v>2</v>
      </c>
      <c r="D77" s="86" t="s">
        <v>97</v>
      </c>
      <c r="E77" s="66"/>
      <c r="F77" s="49">
        <v>90.97</v>
      </c>
      <c r="G77" s="49">
        <v>150.47999999999999</v>
      </c>
      <c r="H77" s="49">
        <v>243.82</v>
      </c>
      <c r="I77" s="49">
        <v>53.32</v>
      </c>
      <c r="J77" s="49"/>
      <c r="K77" s="49">
        <v>10.84</v>
      </c>
      <c r="L77" s="49">
        <v>16.95</v>
      </c>
      <c r="M77" s="49">
        <f>((I77*(100+U77)/100))</f>
        <v>63.983999999999995</v>
      </c>
      <c r="N77" s="27"/>
      <c r="O77" s="28"/>
      <c r="P77" s="36">
        <f t="shared" si="47"/>
        <v>65.417170495767834</v>
      </c>
      <c r="Q77" s="36">
        <f t="shared" si="47"/>
        <v>62.02817650186072</v>
      </c>
      <c r="R77" s="36">
        <f t="shared" si="47"/>
        <v>-78.131408416044621</v>
      </c>
      <c r="S77" s="36"/>
      <c r="T77" s="36">
        <f t="shared" si="48"/>
        <v>56.365313653136525</v>
      </c>
      <c r="U77" s="36">
        <v>20</v>
      </c>
      <c r="V77" s="35"/>
      <c r="W77" s="28"/>
      <c r="X77" s="32" t="e">
        <f t="shared" si="49"/>
        <v>#REF!</v>
      </c>
      <c r="Y77" s="32" t="e">
        <f t="shared" si="49"/>
        <v>#REF!</v>
      </c>
      <c r="Z77" s="32" t="e">
        <f t="shared" si="49"/>
        <v>#REF!</v>
      </c>
      <c r="AA77" s="32" t="e">
        <f t="shared" si="49"/>
        <v>#REF!</v>
      </c>
      <c r="AB77" s="32"/>
      <c r="AC77" s="32" t="e">
        <f t="shared" si="50"/>
        <v>#REF!</v>
      </c>
      <c r="AD77" s="32" t="e">
        <f t="shared" si="50"/>
        <v>#REF!</v>
      </c>
    </row>
    <row r="78" spans="1:30" ht="18" customHeight="1">
      <c r="A78" s="45"/>
      <c r="B78" s="28"/>
      <c r="C78" s="28">
        <v>3</v>
      </c>
      <c r="D78" s="86" t="s">
        <v>56</v>
      </c>
      <c r="E78" s="66"/>
      <c r="F78" s="49">
        <v>26.63</v>
      </c>
      <c r="G78" s="49">
        <v>40.229999999999997</v>
      </c>
      <c r="H78" s="49">
        <v>34.869999999999997</v>
      </c>
      <c r="I78" s="49">
        <v>37.26</v>
      </c>
      <c r="J78" s="49"/>
      <c r="K78" s="49">
        <v>6.16</v>
      </c>
      <c r="L78" s="49">
        <v>10.3</v>
      </c>
      <c r="M78" s="49">
        <f>((I78*(100+U78)/100))</f>
        <v>42.848999999999997</v>
      </c>
      <c r="N78" s="27"/>
      <c r="O78" s="28"/>
      <c r="P78" s="36">
        <f t="shared" si="47"/>
        <v>51.070221554637627</v>
      </c>
      <c r="Q78" s="36">
        <f t="shared" si="47"/>
        <v>-13.323390504598553</v>
      </c>
      <c r="R78" s="36">
        <f t="shared" si="47"/>
        <v>6.8540292515056001</v>
      </c>
      <c r="S78" s="36"/>
      <c r="T78" s="36">
        <f t="shared" si="48"/>
        <v>67.20779220779221</v>
      </c>
      <c r="U78" s="36">
        <v>15</v>
      </c>
      <c r="V78" s="35"/>
      <c r="W78" s="28"/>
      <c r="X78" s="32" t="e">
        <f t="shared" si="49"/>
        <v>#REF!</v>
      </c>
      <c r="Y78" s="32" t="e">
        <f t="shared" si="49"/>
        <v>#REF!</v>
      </c>
      <c r="Z78" s="32" t="e">
        <f t="shared" si="49"/>
        <v>#REF!</v>
      </c>
      <c r="AA78" s="32" t="e">
        <f t="shared" si="49"/>
        <v>#REF!</v>
      </c>
      <c r="AB78" s="32"/>
      <c r="AC78" s="32" t="e">
        <f t="shared" si="50"/>
        <v>#REF!</v>
      </c>
      <c r="AD78" s="32" t="e">
        <f t="shared" si="50"/>
        <v>#REF!</v>
      </c>
    </row>
    <row r="79" spans="1:30" ht="18" customHeight="1">
      <c r="A79" s="45"/>
      <c r="B79" s="28"/>
      <c r="C79" s="28">
        <v>4</v>
      </c>
      <c r="D79" s="86" t="s">
        <v>98</v>
      </c>
      <c r="E79" s="66"/>
      <c r="F79" s="49">
        <f>+F75-F76-F77-F78</f>
        <v>19.80999999999997</v>
      </c>
      <c r="G79" s="49">
        <f t="shared" ref="G79:L79" si="51">+G75-G76-G77-G78</f>
        <v>38.790000000000013</v>
      </c>
      <c r="H79" s="49">
        <f t="shared" si="51"/>
        <v>73.85000000000008</v>
      </c>
      <c r="I79" s="49">
        <f t="shared" si="51"/>
        <v>58.840000000000025</v>
      </c>
      <c r="J79" s="49">
        <f t="shared" si="51"/>
        <v>638.37649999999996</v>
      </c>
      <c r="K79" s="49">
        <f t="shared" si="51"/>
        <v>23.179999999999993</v>
      </c>
      <c r="L79" s="49">
        <f t="shared" si="51"/>
        <v>13.420000000000016</v>
      </c>
      <c r="M79" s="49">
        <f>((I79*(100+U79)/100))</f>
        <v>67.666000000000025</v>
      </c>
      <c r="N79" s="27"/>
      <c r="O79" s="28"/>
      <c r="P79" s="36">
        <f t="shared" si="47"/>
        <v>95.810196870267902</v>
      </c>
      <c r="Q79" s="36">
        <f t="shared" si="47"/>
        <v>90.384119618458513</v>
      </c>
      <c r="R79" s="36">
        <f t="shared" si="47"/>
        <v>-20.324983073798297</v>
      </c>
      <c r="S79" s="36"/>
      <c r="T79" s="36">
        <f t="shared" si="48"/>
        <v>-42.105263157894647</v>
      </c>
      <c r="U79" s="36">
        <v>15</v>
      </c>
      <c r="V79" s="35"/>
      <c r="W79" s="28"/>
      <c r="X79" s="32" t="e">
        <f t="shared" si="49"/>
        <v>#REF!</v>
      </c>
      <c r="Y79" s="32" t="e">
        <f t="shared" si="49"/>
        <v>#REF!</v>
      </c>
      <c r="Z79" s="32" t="e">
        <f t="shared" si="49"/>
        <v>#REF!</v>
      </c>
      <c r="AA79" s="32" t="e">
        <f t="shared" si="49"/>
        <v>#REF!</v>
      </c>
      <c r="AB79" s="32"/>
      <c r="AC79" s="32" t="e">
        <f t="shared" si="50"/>
        <v>#REF!</v>
      </c>
      <c r="AD79" s="32" t="e">
        <f t="shared" si="50"/>
        <v>#REF!</v>
      </c>
    </row>
    <row r="80" spans="1:30" ht="18" customHeight="1">
      <c r="A80" s="70">
        <v>4</v>
      </c>
      <c r="B80" s="71" t="s">
        <v>25</v>
      </c>
      <c r="C80" s="81"/>
      <c r="D80" s="70"/>
      <c r="E80" s="72">
        <f>+E81+E82+E83</f>
        <v>2</v>
      </c>
      <c r="F80" s="73" t="e">
        <f t="shared" ref="F80:L80" si="52">+F5-F7-F24-F44</f>
        <v>#REF!</v>
      </c>
      <c r="G80" s="73" t="e">
        <f t="shared" si="52"/>
        <v>#REF!</v>
      </c>
      <c r="H80" s="73" t="e">
        <f t="shared" si="52"/>
        <v>#REF!</v>
      </c>
      <c r="I80" s="73" t="e">
        <f t="shared" si="52"/>
        <v>#REF!</v>
      </c>
      <c r="J80" s="73" t="e">
        <f t="shared" si="52"/>
        <v>#REF!</v>
      </c>
      <c r="K80" s="73" t="e">
        <f t="shared" si="52"/>
        <v>#REF!</v>
      </c>
      <c r="L80" s="73" t="e">
        <f t="shared" si="52"/>
        <v>#REF!</v>
      </c>
      <c r="M80" s="73" t="e">
        <f>+M81+M82+M83</f>
        <v>#REF!</v>
      </c>
      <c r="N80" s="88"/>
      <c r="O80" s="70"/>
      <c r="P80" s="75" t="e">
        <f>((G80/F80)-1)*100</f>
        <v>#REF!</v>
      </c>
      <c r="Q80" s="75" t="e">
        <f>((H80/G80)-1)*100</f>
        <v>#REF!</v>
      </c>
      <c r="R80" s="75" t="e">
        <f>((I80/H80)-1)*100</f>
        <v>#REF!</v>
      </c>
      <c r="S80" s="75" t="e">
        <f>((J80/I80)-1)*100</f>
        <v>#REF!</v>
      </c>
      <c r="T80" s="75" t="e">
        <f t="shared" si="48"/>
        <v>#REF!</v>
      </c>
      <c r="U80" s="75" t="e">
        <f>((M80/I80)-1)*100</f>
        <v>#REF!</v>
      </c>
      <c r="V80" s="90"/>
      <c r="W80" s="70"/>
      <c r="X80" s="76" t="e">
        <f>(F80/F$5)*100</f>
        <v>#REF!</v>
      </c>
      <c r="Y80" s="76" t="e">
        <f>(G80/G$5)*100</f>
        <v>#REF!</v>
      </c>
      <c r="Z80" s="76" t="e">
        <f>(H80/H$5)*100</f>
        <v>#REF!</v>
      </c>
      <c r="AA80" s="76" t="e">
        <f>(I80/I$5)*100</f>
        <v>#REF!</v>
      </c>
      <c r="AB80" s="76" t="e">
        <f>(J80/J$5)*100</f>
        <v>#REF!</v>
      </c>
      <c r="AC80" s="76" t="e">
        <f t="shared" si="50"/>
        <v>#REF!</v>
      </c>
      <c r="AD80" s="76" t="e">
        <f t="shared" si="50"/>
        <v>#REF!</v>
      </c>
    </row>
    <row r="81" spans="1:31" ht="18" customHeight="1">
      <c r="A81" s="45"/>
      <c r="B81" s="28">
        <v>1</v>
      </c>
      <c r="C81" s="77" t="s">
        <v>50</v>
      </c>
      <c r="E81" s="66"/>
      <c r="F81" s="49">
        <v>918.72</v>
      </c>
      <c r="G81" s="49">
        <v>1423.86</v>
      </c>
      <c r="H81" s="49">
        <v>1979.57</v>
      </c>
      <c r="I81" s="49">
        <v>3143.41</v>
      </c>
      <c r="J81" s="49"/>
      <c r="K81" s="49">
        <v>1602.79</v>
      </c>
      <c r="L81" s="49">
        <v>377.4</v>
      </c>
      <c r="M81" s="49">
        <f>((I81*(100+U81)/100))</f>
        <v>3143.41</v>
      </c>
      <c r="N81" s="27"/>
      <c r="O81" s="23"/>
      <c r="P81" s="36">
        <f t="shared" ref="P81:R83" si="53">((G81/F81)-1)*100</f>
        <v>54.9830198537095</v>
      </c>
      <c r="Q81" s="36">
        <f t="shared" si="53"/>
        <v>39.028415715028174</v>
      </c>
      <c r="R81" s="36">
        <f t="shared" si="53"/>
        <v>58.792566062326657</v>
      </c>
      <c r="S81" s="36"/>
      <c r="T81" s="36">
        <f t="shared" si="48"/>
        <v>-76.453559106308376</v>
      </c>
      <c r="U81" s="36">
        <v>0</v>
      </c>
      <c r="V81" s="35"/>
      <c r="W81" s="19"/>
      <c r="X81" s="32" t="e">
        <f t="shared" ref="X81:AA83" si="54">(F81/F$5)*100</f>
        <v>#REF!</v>
      </c>
      <c r="Y81" s="32" t="e">
        <f t="shared" si="54"/>
        <v>#REF!</v>
      </c>
      <c r="Z81" s="32" t="e">
        <f t="shared" si="54"/>
        <v>#REF!</v>
      </c>
      <c r="AA81" s="32" t="e">
        <f t="shared" si="54"/>
        <v>#REF!</v>
      </c>
      <c r="AB81" s="32"/>
      <c r="AC81" s="32" t="e">
        <f t="shared" si="50"/>
        <v>#REF!</v>
      </c>
      <c r="AD81" s="32" t="e">
        <f t="shared" si="50"/>
        <v>#REF!</v>
      </c>
    </row>
    <row r="82" spans="1:31" ht="18" customHeight="1">
      <c r="A82" s="45"/>
      <c r="B82" s="28">
        <v>2</v>
      </c>
      <c r="C82" s="77" t="s">
        <v>6</v>
      </c>
      <c r="E82" s="66">
        <v>2</v>
      </c>
      <c r="F82" s="49" t="e">
        <f>+#REF!</f>
        <v>#REF!</v>
      </c>
      <c r="G82" s="49" t="e">
        <f>+#REF!</f>
        <v>#REF!</v>
      </c>
      <c r="H82" s="49" t="e">
        <f>+#REF!</f>
        <v>#REF!</v>
      </c>
      <c r="I82" s="49" t="e">
        <f>+#REF!</f>
        <v>#REF!</v>
      </c>
      <c r="J82" s="49" t="e">
        <f>+#REF!</f>
        <v>#REF!</v>
      </c>
      <c r="K82" s="49" t="e">
        <f>+#REF!</f>
        <v>#REF!</v>
      </c>
      <c r="L82" s="49" t="e">
        <f>+#REF!</f>
        <v>#REF!</v>
      </c>
      <c r="M82" s="49" t="e">
        <f>((I82*(100+U82)/100))</f>
        <v>#REF!</v>
      </c>
      <c r="N82" s="27"/>
      <c r="O82" s="19"/>
      <c r="P82" s="36" t="e">
        <f>((G82/F82)-1)*100</f>
        <v>#REF!</v>
      </c>
      <c r="Q82" s="36" t="e">
        <f>((H82/G82)-1)*100</f>
        <v>#REF!</v>
      </c>
      <c r="R82" s="36" t="e">
        <f>((I82/H82)-1)*100</f>
        <v>#REF!</v>
      </c>
      <c r="S82" s="36" t="e">
        <f>((J82/I82)-1)*100</f>
        <v>#REF!</v>
      </c>
      <c r="T82" s="36" t="e">
        <f>((L82/K82)-1)*100</f>
        <v>#REF!</v>
      </c>
      <c r="U82" s="36">
        <v>10</v>
      </c>
      <c r="V82" s="35"/>
      <c r="W82" s="19"/>
      <c r="X82" s="32" t="e">
        <f>(F82/F$5)*100</f>
        <v>#REF!</v>
      </c>
      <c r="Y82" s="32" t="e">
        <f>(G82/G$5)*100</f>
        <v>#REF!</v>
      </c>
      <c r="Z82" s="32" t="e">
        <f>(H82/H$5)*100</f>
        <v>#REF!</v>
      </c>
      <c r="AA82" s="32" t="e">
        <f>(I82/I$5)*100</f>
        <v>#REF!</v>
      </c>
      <c r="AB82" s="32" t="e">
        <f>(J82/J$5)*100</f>
        <v>#REF!</v>
      </c>
      <c r="AC82" s="32" t="e">
        <f>(L82/L$5)*100</f>
        <v>#REF!</v>
      </c>
      <c r="AD82" s="32" t="e">
        <f>(M82/M$5)*100</f>
        <v>#REF!</v>
      </c>
    </row>
    <row r="83" spans="1:31" ht="18" customHeight="1">
      <c r="A83" s="14"/>
      <c r="B83" s="101">
        <v>3</v>
      </c>
      <c r="C83" s="96" t="s">
        <v>98</v>
      </c>
      <c r="D83" s="97"/>
      <c r="E83" s="68"/>
      <c r="F83" s="56" t="e">
        <f>+F80-F81</f>
        <v>#REF!</v>
      </c>
      <c r="G83" s="56" t="e">
        <f>+G80-G81</f>
        <v>#REF!</v>
      </c>
      <c r="H83" s="56" t="e">
        <f>+H80-H81</f>
        <v>#REF!</v>
      </c>
      <c r="I83" s="56" t="e">
        <f>+I80-I81</f>
        <v>#REF!</v>
      </c>
      <c r="J83" s="56"/>
      <c r="K83" s="56" t="e">
        <f>+K80-K81</f>
        <v>#REF!</v>
      </c>
      <c r="L83" s="56" t="e">
        <f>+L80-L81</f>
        <v>#REF!</v>
      </c>
      <c r="M83" s="56" t="e">
        <f>((I83*(100+U83)/100))</f>
        <v>#REF!</v>
      </c>
      <c r="N83" s="89"/>
      <c r="O83" s="95"/>
      <c r="P83" s="58" t="e">
        <f t="shared" si="53"/>
        <v>#REF!</v>
      </c>
      <c r="Q83" s="58" t="e">
        <f t="shared" si="53"/>
        <v>#REF!</v>
      </c>
      <c r="R83" s="58" t="e">
        <f t="shared" si="53"/>
        <v>#REF!</v>
      </c>
      <c r="S83" s="58"/>
      <c r="T83" s="58" t="e">
        <f t="shared" si="48"/>
        <v>#REF!</v>
      </c>
      <c r="U83" s="58">
        <v>15</v>
      </c>
      <c r="V83" s="57"/>
      <c r="W83" s="15"/>
      <c r="X83" s="59" t="e">
        <f t="shared" si="54"/>
        <v>#REF!</v>
      </c>
      <c r="Y83" s="59" t="e">
        <f t="shared" si="54"/>
        <v>#REF!</v>
      </c>
      <c r="Z83" s="59" t="e">
        <f t="shared" si="54"/>
        <v>#REF!</v>
      </c>
      <c r="AA83" s="59" t="e">
        <f t="shared" si="54"/>
        <v>#REF!</v>
      </c>
      <c r="AB83" s="59"/>
      <c r="AC83" s="59" t="e">
        <f t="shared" si="50"/>
        <v>#REF!</v>
      </c>
      <c r="AD83" s="59" t="e">
        <f t="shared" si="50"/>
        <v>#REF!</v>
      </c>
    </row>
    <row r="84" spans="1:31" ht="15" customHeight="1">
      <c r="B84" s="93" t="s">
        <v>49</v>
      </c>
      <c r="C84" s="9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9"/>
      <c r="X84" s="19"/>
      <c r="Y84" s="19"/>
      <c r="Z84" s="19"/>
      <c r="AA84" s="19"/>
      <c r="AB84" s="19"/>
      <c r="AC84" s="19"/>
      <c r="AD84" s="19"/>
    </row>
    <row r="85" spans="1:31" ht="15" customHeight="1">
      <c r="B85" s="43" t="s">
        <v>57</v>
      </c>
      <c r="C85" s="9"/>
      <c r="D85" s="9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23"/>
      <c r="P85" s="35"/>
      <c r="Q85" s="35"/>
      <c r="R85" s="35"/>
      <c r="S85" s="35"/>
      <c r="T85" s="35"/>
      <c r="U85" s="35"/>
      <c r="V85" s="35"/>
      <c r="W85" s="19"/>
      <c r="X85" s="31"/>
      <c r="Y85" s="31"/>
      <c r="Z85" s="31"/>
      <c r="AA85" s="31"/>
      <c r="AB85" s="31"/>
      <c r="AC85" s="31"/>
      <c r="AD85" s="31"/>
      <c r="AE85" s="45"/>
    </row>
    <row r="86" spans="1:31"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23"/>
      <c r="P86" s="35"/>
      <c r="Q86" s="35"/>
      <c r="R86" s="35"/>
      <c r="S86" s="35"/>
      <c r="T86" s="35"/>
      <c r="U86" s="35"/>
      <c r="V86" s="35"/>
      <c r="W86" s="19"/>
      <c r="X86" s="31"/>
      <c r="Y86" s="31"/>
      <c r="Z86" s="31"/>
      <c r="AA86" s="31"/>
      <c r="AB86" s="31"/>
      <c r="AC86" s="31"/>
      <c r="AD86" s="31"/>
      <c r="AE86" s="45"/>
    </row>
  </sheetData>
  <mergeCells count="3">
    <mergeCell ref="X1:AD1"/>
    <mergeCell ref="Q1:U1"/>
    <mergeCell ref="B1:M1"/>
  </mergeCells>
  <phoneticPr fontId="17" type="noConversion"/>
  <printOptions horizontalCentered="1"/>
  <pageMargins left="0" right="0" top="0.5" bottom="0.5" header="0" footer="0"/>
  <pageSetup paperSize="9" orientation="landscape" horizontalDpi="4294967292" verticalDpi="300" r:id="rId1"/>
  <headerFooter alignWithMargins="0">
    <oddHeader>&amp;R&amp;"DilleniaUPC,Bold"&amp;18                        &amp;ESTAT  C</oddHeader>
    <oddFooter>&amp;C&amp;F&amp;Rสผอ/สอ/พณ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opLeftCell="B1" zoomScaleNormal="100" workbookViewId="0">
      <selection activeCell="L9" sqref="L9"/>
    </sheetView>
  </sheetViews>
  <sheetFormatPr defaultColWidth="6.6640625" defaultRowHeight="21"/>
  <cols>
    <col min="1" max="1" width="3.1640625" style="6" customWidth="1"/>
    <col min="2" max="2" width="4.1640625" style="6" customWidth="1"/>
    <col min="3" max="3" width="12.5" style="6" customWidth="1"/>
    <col min="4" max="4" width="8.1640625" style="6" customWidth="1"/>
    <col min="5" max="5" width="6" style="6" customWidth="1"/>
    <col min="6" max="10" width="8.33203125" style="6" customWidth="1"/>
    <col min="11" max="11" width="7.33203125" style="6" customWidth="1"/>
    <col min="12" max="12" width="1.6640625" style="6" customWidth="1"/>
    <col min="13" max="14" width="6.33203125" style="6" customWidth="1"/>
    <col min="15" max="16" width="6.6640625" style="6" customWidth="1"/>
    <col min="17" max="17" width="1.5" style="6" customWidth="1"/>
    <col min="18" max="18" width="6.5" style="6" customWidth="1"/>
    <col min="19" max="19" width="6.33203125" style="6" customWidth="1"/>
    <col min="20" max="16384" width="6.6640625" style="6"/>
  </cols>
  <sheetData>
    <row r="1" spans="1:22" ht="23.25">
      <c r="A1" s="159" t="s">
        <v>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M1" s="159" t="s">
        <v>10</v>
      </c>
      <c r="N1" s="159"/>
      <c r="O1" s="159"/>
      <c r="P1" s="159"/>
      <c r="Q1" s="5"/>
      <c r="R1" s="158" t="s">
        <v>13</v>
      </c>
      <c r="S1" s="158"/>
      <c r="T1" s="158"/>
      <c r="U1" s="158"/>
      <c r="V1" s="158"/>
    </row>
    <row r="2" spans="1:22" ht="16.5" customHeight="1">
      <c r="F2" s="7"/>
      <c r="G2" s="7"/>
      <c r="K2" s="1" t="s">
        <v>8</v>
      </c>
      <c r="L2" s="1"/>
      <c r="M2" s="1"/>
      <c r="N2" s="8"/>
      <c r="O2" s="8"/>
      <c r="P2" s="8" t="s">
        <v>9</v>
      </c>
      <c r="Q2" s="8"/>
      <c r="R2" s="8"/>
      <c r="S2" s="8"/>
      <c r="T2" s="8"/>
      <c r="V2" s="8" t="s">
        <v>9</v>
      </c>
    </row>
    <row r="3" spans="1:22" ht="18" customHeight="1">
      <c r="A3" s="10"/>
      <c r="B3" s="11"/>
      <c r="C3" s="11"/>
      <c r="D3" s="11"/>
      <c r="E3" s="50" t="s">
        <v>99</v>
      </c>
      <c r="F3" s="12">
        <v>2549</v>
      </c>
      <c r="G3" s="3">
        <v>2550</v>
      </c>
      <c r="H3" s="2">
        <v>2551</v>
      </c>
      <c r="I3" s="50">
        <v>2552</v>
      </c>
      <c r="J3" s="2">
        <v>2552</v>
      </c>
      <c r="K3" s="2">
        <v>2553</v>
      </c>
      <c r="L3" s="13"/>
      <c r="M3" s="3">
        <v>2550</v>
      </c>
      <c r="N3" s="2">
        <v>2551</v>
      </c>
      <c r="O3" s="50">
        <v>2552</v>
      </c>
      <c r="P3" s="2">
        <v>2553</v>
      </c>
      <c r="Q3" s="13"/>
      <c r="R3" s="12">
        <v>2549</v>
      </c>
      <c r="S3" s="3">
        <v>2550</v>
      </c>
      <c r="T3" s="2">
        <v>2551</v>
      </c>
      <c r="U3" s="50">
        <v>2552</v>
      </c>
      <c r="V3" s="2">
        <v>2553</v>
      </c>
    </row>
    <row r="4" spans="1:22" ht="18" customHeight="1">
      <c r="A4" s="14"/>
      <c r="B4" s="15"/>
      <c r="C4" s="15"/>
      <c r="D4" s="15"/>
      <c r="E4" s="69"/>
      <c r="F4" s="17" t="s">
        <v>19</v>
      </c>
      <c r="G4" s="47" t="s">
        <v>19</v>
      </c>
      <c r="H4" s="4" t="s">
        <v>19</v>
      </c>
      <c r="I4" s="16" t="s">
        <v>19</v>
      </c>
      <c r="J4" s="4" t="s">
        <v>29</v>
      </c>
      <c r="K4" s="4" t="s">
        <v>29</v>
      </c>
      <c r="L4" s="13"/>
      <c r="M4" s="47" t="s">
        <v>19</v>
      </c>
      <c r="N4" s="4" t="s">
        <v>19</v>
      </c>
      <c r="O4" s="16" t="s">
        <v>19</v>
      </c>
      <c r="P4" s="4" t="s">
        <v>29</v>
      </c>
      <c r="Q4" s="13"/>
      <c r="R4" s="17" t="s">
        <v>19</v>
      </c>
      <c r="S4" s="47" t="s">
        <v>19</v>
      </c>
      <c r="T4" s="4" t="s">
        <v>19</v>
      </c>
      <c r="U4" s="16" t="s">
        <v>19</v>
      </c>
      <c r="V4" s="4" t="s">
        <v>29</v>
      </c>
    </row>
    <row r="5" spans="1:22" ht="18" customHeight="1">
      <c r="A5" s="19"/>
      <c r="B5" s="20" t="s">
        <v>12</v>
      </c>
      <c r="C5" s="21"/>
      <c r="D5" s="52"/>
      <c r="E5" s="64">
        <f>+E7+E28</f>
        <v>61</v>
      </c>
      <c r="F5" s="48" t="e">
        <f>+#REF!</f>
        <v>#REF!</v>
      </c>
      <c r="G5" s="48" t="e">
        <f>+#REF!</f>
        <v>#REF!</v>
      </c>
      <c r="H5" s="48" t="e">
        <f>+#REF!</f>
        <v>#REF!</v>
      </c>
      <c r="I5" s="48" t="e">
        <f>+#REF!</f>
        <v>#REF!</v>
      </c>
      <c r="J5" s="48" t="e">
        <f>+#REF!</f>
        <v>#REF!</v>
      </c>
      <c r="K5" s="48" t="e">
        <f>+#REF!</f>
        <v>#REF!</v>
      </c>
      <c r="L5" s="23"/>
      <c r="M5" s="25" t="e">
        <f>((G5/F5)-1)*100</f>
        <v>#REF!</v>
      </c>
      <c r="N5" s="25" t="e">
        <f>((H5/G5)-1)*100</f>
        <v>#REF!</v>
      </c>
      <c r="O5" s="25" t="e">
        <f>((I5/H5)-1)*100</f>
        <v>#REF!</v>
      </c>
      <c r="P5" s="25" t="e">
        <f>((K5/J5)-1)*100</f>
        <v>#REF!</v>
      </c>
      <c r="Q5" s="23"/>
      <c r="R5" s="26" t="e">
        <f>(F5/F$5)*100</f>
        <v>#REF!</v>
      </c>
      <c r="S5" s="26" t="e">
        <f>(G5/G$5)*100</f>
        <v>#REF!</v>
      </c>
      <c r="T5" s="26" t="e">
        <f>(H5/H$5)*100</f>
        <v>#REF!</v>
      </c>
      <c r="U5" s="26" t="e">
        <f>(I5/I$5)*100</f>
        <v>#REF!</v>
      </c>
      <c r="V5" s="26" t="e">
        <f>(K5/K$5)*100</f>
        <v>#REF!</v>
      </c>
    </row>
    <row r="6" spans="1:22" ht="3.75" customHeight="1">
      <c r="A6" s="19"/>
      <c r="B6" s="19"/>
      <c r="C6" s="19"/>
      <c r="D6" s="53"/>
      <c r="E6" s="67"/>
      <c r="F6" s="49"/>
      <c r="G6" s="49"/>
      <c r="H6" s="49"/>
      <c r="I6" s="49"/>
      <c r="J6" s="49"/>
      <c r="K6" s="49"/>
      <c r="L6" s="19"/>
      <c r="M6" s="30"/>
      <c r="N6" s="30"/>
      <c r="O6" s="30"/>
      <c r="P6" s="30"/>
      <c r="Q6" s="19"/>
      <c r="R6" s="32"/>
      <c r="S6" s="32"/>
      <c r="T6" s="32"/>
      <c r="U6" s="32"/>
      <c r="V6" s="32"/>
    </row>
    <row r="7" spans="1:22" ht="18" customHeight="1">
      <c r="A7" s="23">
        <v>1</v>
      </c>
      <c r="B7" s="33" t="s">
        <v>42</v>
      </c>
      <c r="C7" s="23"/>
      <c r="D7" s="54"/>
      <c r="E7" s="64">
        <f>+E8+E9+E10+E21</f>
        <v>21</v>
      </c>
      <c r="F7" s="48" t="e">
        <f>+#REF!</f>
        <v>#REF!</v>
      </c>
      <c r="G7" s="48" t="e">
        <f>+#REF!</f>
        <v>#REF!</v>
      </c>
      <c r="H7" s="48" t="e">
        <f>+#REF!</f>
        <v>#REF!</v>
      </c>
      <c r="I7" s="48" t="e">
        <f>+#REF!</f>
        <v>#REF!</v>
      </c>
      <c r="J7" s="48" t="e">
        <f>+#REF!</f>
        <v>#REF!</v>
      </c>
      <c r="K7" s="48" t="e">
        <f>+#REF!</f>
        <v>#REF!</v>
      </c>
      <c r="L7" s="23"/>
      <c r="M7" s="25" t="e">
        <f t="shared" ref="M7:O10" si="0">((G7/F7)-1)*100</f>
        <v>#REF!</v>
      </c>
      <c r="N7" s="25" t="e">
        <f t="shared" si="0"/>
        <v>#REF!</v>
      </c>
      <c r="O7" s="25" t="e">
        <f t="shared" si="0"/>
        <v>#REF!</v>
      </c>
      <c r="P7" s="25" t="e">
        <f t="shared" ref="P7:P26" si="1">((K7/J7)-1)*100</f>
        <v>#REF!</v>
      </c>
      <c r="Q7" s="23"/>
      <c r="R7" s="26" t="e">
        <f t="shared" ref="R7:R26" si="2">(F7/F$5)*100</f>
        <v>#REF!</v>
      </c>
      <c r="S7" s="26" t="e">
        <f t="shared" ref="S7:S26" si="3">(G7/G$5)*100</f>
        <v>#REF!</v>
      </c>
      <c r="T7" s="26" t="e">
        <f t="shared" ref="T7:U10" si="4">(H7/H$5)*100</f>
        <v>#REF!</v>
      </c>
      <c r="U7" s="26" t="e">
        <f t="shared" si="4"/>
        <v>#REF!</v>
      </c>
      <c r="V7" s="26" t="e">
        <f>(K7/K$5)*100</f>
        <v>#REF!</v>
      </c>
    </row>
    <row r="8" spans="1:22" ht="18" customHeight="1">
      <c r="A8" s="9"/>
      <c r="B8" s="9">
        <v>1</v>
      </c>
      <c r="C8" s="34" t="s">
        <v>0</v>
      </c>
      <c r="D8" s="55"/>
      <c r="E8" s="65">
        <v>4</v>
      </c>
      <c r="F8" s="49" t="e">
        <f>+#REF!</f>
        <v>#REF!</v>
      </c>
      <c r="G8" s="49" t="e">
        <f>+#REF!</f>
        <v>#REF!</v>
      </c>
      <c r="H8" s="49" t="e">
        <f>+#REF!</f>
        <v>#REF!</v>
      </c>
      <c r="I8" s="49" t="e">
        <f>+#REF!</f>
        <v>#REF!</v>
      </c>
      <c r="J8" s="49" t="e">
        <f>+#REF!</f>
        <v>#REF!</v>
      </c>
      <c r="K8" s="49" t="e">
        <f>+#REF!</f>
        <v>#REF!</v>
      </c>
      <c r="L8" s="19"/>
      <c r="M8" s="36" t="e">
        <f t="shared" si="0"/>
        <v>#REF!</v>
      </c>
      <c r="N8" s="36" t="e">
        <f t="shared" si="0"/>
        <v>#REF!</v>
      </c>
      <c r="O8" s="36" t="e">
        <f t="shared" si="0"/>
        <v>#REF!</v>
      </c>
      <c r="P8" s="36" t="e">
        <f t="shared" si="1"/>
        <v>#REF!</v>
      </c>
      <c r="Q8" s="19"/>
      <c r="R8" s="32" t="e">
        <f t="shared" si="2"/>
        <v>#REF!</v>
      </c>
      <c r="S8" s="32" t="e">
        <f t="shared" si="3"/>
        <v>#REF!</v>
      </c>
      <c r="T8" s="32" t="e">
        <f t="shared" si="4"/>
        <v>#REF!</v>
      </c>
      <c r="U8" s="32" t="e">
        <f t="shared" si="4"/>
        <v>#REF!</v>
      </c>
      <c r="V8" s="32" t="e">
        <f>(K8/K$5)*100</f>
        <v>#REF!</v>
      </c>
    </row>
    <row r="9" spans="1:22" ht="18" customHeight="1">
      <c r="A9" s="9"/>
      <c r="B9" s="9">
        <v>2</v>
      </c>
      <c r="C9" s="34" t="s">
        <v>1</v>
      </c>
      <c r="D9" s="55"/>
      <c r="E9" s="65">
        <v>3</v>
      </c>
      <c r="F9" s="49" t="e">
        <f>+#REF!</f>
        <v>#REF!</v>
      </c>
      <c r="G9" s="49" t="e">
        <f>+#REF!</f>
        <v>#REF!</v>
      </c>
      <c r="H9" s="49" t="e">
        <f>+#REF!</f>
        <v>#REF!</v>
      </c>
      <c r="I9" s="49" t="e">
        <f>+#REF!</f>
        <v>#REF!</v>
      </c>
      <c r="J9" s="49" t="e">
        <f>+#REF!</f>
        <v>#REF!</v>
      </c>
      <c r="K9" s="49" t="e">
        <f>+#REF!</f>
        <v>#REF!</v>
      </c>
      <c r="L9" s="19"/>
      <c r="M9" s="36" t="e">
        <f t="shared" si="0"/>
        <v>#REF!</v>
      </c>
      <c r="N9" s="36" t="e">
        <f t="shared" si="0"/>
        <v>#REF!</v>
      </c>
      <c r="O9" s="36" t="e">
        <f t="shared" si="0"/>
        <v>#REF!</v>
      </c>
      <c r="P9" s="36" t="e">
        <f t="shared" si="1"/>
        <v>#REF!</v>
      </c>
      <c r="Q9" s="19"/>
      <c r="R9" s="32" t="e">
        <f t="shared" si="2"/>
        <v>#REF!</v>
      </c>
      <c r="S9" s="32" t="e">
        <f t="shared" si="3"/>
        <v>#REF!</v>
      </c>
      <c r="T9" s="32" t="e">
        <f t="shared" si="4"/>
        <v>#REF!</v>
      </c>
      <c r="U9" s="32" t="e">
        <f t="shared" si="4"/>
        <v>#REF!</v>
      </c>
      <c r="V9" s="32" t="e">
        <f>(K9/K$5)*100</f>
        <v>#REF!</v>
      </c>
    </row>
    <row r="10" spans="1:22" ht="18" customHeight="1">
      <c r="A10" s="9"/>
      <c r="B10" s="9">
        <v>3</v>
      </c>
      <c r="C10" s="34" t="s">
        <v>20</v>
      </c>
      <c r="D10" s="55"/>
      <c r="E10" s="65">
        <f>SUM(E11:E19)</f>
        <v>10</v>
      </c>
      <c r="F10" s="49" t="e">
        <f>+#REF!</f>
        <v>#REF!</v>
      </c>
      <c r="G10" s="49" t="e">
        <f>+#REF!</f>
        <v>#REF!</v>
      </c>
      <c r="H10" s="49" t="e">
        <f>+#REF!</f>
        <v>#REF!</v>
      </c>
      <c r="I10" s="49" t="e">
        <f>+#REF!</f>
        <v>#REF!</v>
      </c>
      <c r="J10" s="49" t="e">
        <f>+#REF!</f>
        <v>#REF!</v>
      </c>
      <c r="K10" s="49" t="e">
        <f>+#REF!</f>
        <v>#REF!</v>
      </c>
      <c r="L10" s="19"/>
      <c r="M10" s="36" t="e">
        <f t="shared" si="0"/>
        <v>#REF!</v>
      </c>
      <c r="N10" s="36" t="e">
        <f t="shared" si="0"/>
        <v>#REF!</v>
      </c>
      <c r="O10" s="36" t="e">
        <f t="shared" si="0"/>
        <v>#REF!</v>
      </c>
      <c r="P10" s="36" t="e">
        <f t="shared" si="1"/>
        <v>#REF!</v>
      </c>
      <c r="Q10" s="19"/>
      <c r="R10" s="32" t="e">
        <f t="shared" si="2"/>
        <v>#REF!</v>
      </c>
      <c r="S10" s="32" t="e">
        <f t="shared" si="3"/>
        <v>#REF!</v>
      </c>
      <c r="T10" s="32" t="e">
        <f t="shared" si="4"/>
        <v>#REF!</v>
      </c>
      <c r="U10" s="32" t="e">
        <f t="shared" si="4"/>
        <v>#REF!</v>
      </c>
      <c r="V10" s="32" t="e">
        <f>(K10/K$5)*100</f>
        <v>#REF!</v>
      </c>
    </row>
    <row r="11" spans="1:22" ht="18" customHeight="1">
      <c r="A11" s="9"/>
      <c r="B11" s="9"/>
      <c r="C11" s="34" t="s">
        <v>69</v>
      </c>
      <c r="D11" s="62"/>
      <c r="E11" s="66">
        <v>1</v>
      </c>
      <c r="F11" s="49">
        <v>3237.45</v>
      </c>
      <c r="G11" s="49">
        <v>3860.05</v>
      </c>
      <c r="H11" s="49">
        <v>4175.8</v>
      </c>
      <c r="I11" s="49">
        <v>3123.78</v>
      </c>
      <c r="J11" s="49">
        <f>+'sum (4)'!K10</f>
        <v>704.24</v>
      </c>
      <c r="K11" s="49">
        <f>+'sum (4)'!L10</f>
        <v>866.66</v>
      </c>
      <c r="L11" s="19"/>
      <c r="M11" s="36">
        <f t="shared" ref="M11:M19" si="5">((G11/F11)-1)*100</f>
        <v>19.231185037606767</v>
      </c>
      <c r="N11" s="36">
        <f t="shared" ref="N11:N19" si="6">((H11/G11)-1)*100</f>
        <v>8.1799458556236271</v>
      </c>
      <c r="O11" s="36">
        <f t="shared" ref="O11:O19" si="7">((I11/H11)-1)*100</f>
        <v>-25.193256382010631</v>
      </c>
      <c r="P11" s="36">
        <f t="shared" si="1"/>
        <v>23.063160286266047</v>
      </c>
      <c r="Q11" s="19"/>
      <c r="R11" s="32" t="e">
        <f t="shared" ref="R11:R19" si="8">(F11/F$5)*100</f>
        <v>#REF!</v>
      </c>
      <c r="S11" s="32" t="e">
        <f t="shared" ref="S11:S19" si="9">(G11/G$5)*100</f>
        <v>#REF!</v>
      </c>
      <c r="T11" s="32" t="e">
        <f t="shared" ref="T11:T19" si="10">(H11/H$5)*100</f>
        <v>#REF!</v>
      </c>
      <c r="U11" s="32" t="e">
        <f t="shared" ref="U11:U19" si="11">(I11/I$5)*100</f>
        <v>#REF!</v>
      </c>
      <c r="V11" s="32" t="e">
        <f t="shared" ref="V11:V19" si="12">(K11/K$5)*100</f>
        <v>#REF!</v>
      </c>
    </row>
    <row r="12" spans="1:22" ht="18" customHeight="1">
      <c r="A12" s="9"/>
      <c r="B12" s="9"/>
      <c r="C12" s="34" t="s">
        <v>70</v>
      </c>
      <c r="D12" s="62"/>
      <c r="E12" s="66">
        <v>1</v>
      </c>
      <c r="F12" s="49">
        <v>3399.6</v>
      </c>
      <c r="G12" s="49">
        <v>3623.04</v>
      </c>
      <c r="H12" s="49">
        <v>3969.81</v>
      </c>
      <c r="I12" s="49">
        <v>3237.1</v>
      </c>
      <c r="J12" s="49">
        <f>+'sum (4)'!K11</f>
        <v>662</v>
      </c>
      <c r="K12" s="49">
        <f>+'sum (4)'!L11</f>
        <v>831.54</v>
      </c>
      <c r="L12" s="19"/>
      <c r="M12" s="36">
        <f t="shared" si="5"/>
        <v>6.5725379456406552</v>
      </c>
      <c r="N12" s="36">
        <f t="shared" si="6"/>
        <v>9.5712440381558128</v>
      </c>
      <c r="O12" s="36">
        <f t="shared" si="7"/>
        <v>-18.457054619742507</v>
      </c>
      <c r="P12" s="36">
        <f t="shared" si="1"/>
        <v>25.610271903323255</v>
      </c>
      <c r="Q12" s="19"/>
      <c r="R12" s="32" t="e">
        <f t="shared" si="8"/>
        <v>#REF!</v>
      </c>
      <c r="S12" s="32" t="e">
        <f t="shared" si="9"/>
        <v>#REF!</v>
      </c>
      <c r="T12" s="32" t="e">
        <f t="shared" si="10"/>
        <v>#REF!</v>
      </c>
      <c r="U12" s="32" t="e">
        <f t="shared" si="11"/>
        <v>#REF!</v>
      </c>
      <c r="V12" s="32" t="e">
        <f t="shared" si="12"/>
        <v>#REF!</v>
      </c>
    </row>
    <row r="13" spans="1:22" ht="18" customHeight="1">
      <c r="A13" s="9"/>
      <c r="B13" s="9"/>
      <c r="C13" s="34" t="s">
        <v>71</v>
      </c>
      <c r="D13" s="62"/>
      <c r="E13" s="66">
        <v>2</v>
      </c>
      <c r="F13" s="49">
        <v>2326.9499999999998</v>
      </c>
      <c r="G13" s="49">
        <v>2921.59</v>
      </c>
      <c r="H13" s="49">
        <v>3198.45</v>
      </c>
      <c r="I13" s="49">
        <v>2626.89</v>
      </c>
      <c r="J13" s="49">
        <f>+'sum (4)'!K12</f>
        <v>600.13</v>
      </c>
      <c r="K13" s="49">
        <f>+'sum (4)'!L12</f>
        <v>774.45</v>
      </c>
      <c r="L13" s="19"/>
      <c r="M13" s="36">
        <f t="shared" si="5"/>
        <v>25.554481187820976</v>
      </c>
      <c r="N13" s="36">
        <f t="shared" si="6"/>
        <v>9.4763467837718487</v>
      </c>
      <c r="O13" s="36">
        <f t="shared" si="7"/>
        <v>-17.869905735590674</v>
      </c>
      <c r="P13" s="36">
        <f t="shared" si="1"/>
        <v>29.047039808041596</v>
      </c>
      <c r="Q13" s="19"/>
      <c r="R13" s="32" t="e">
        <f t="shared" si="8"/>
        <v>#REF!</v>
      </c>
      <c r="S13" s="32" t="e">
        <f t="shared" si="9"/>
        <v>#REF!</v>
      </c>
      <c r="T13" s="32" t="e">
        <f t="shared" si="10"/>
        <v>#REF!</v>
      </c>
      <c r="U13" s="32" t="e">
        <f t="shared" si="11"/>
        <v>#REF!</v>
      </c>
      <c r="V13" s="32" t="e">
        <f t="shared" si="12"/>
        <v>#REF!</v>
      </c>
    </row>
    <row r="14" spans="1:22" ht="18" customHeight="1">
      <c r="A14" s="9"/>
      <c r="B14" s="9"/>
      <c r="C14" s="34" t="s">
        <v>74</v>
      </c>
      <c r="D14" s="62"/>
      <c r="E14" s="66">
        <v>2</v>
      </c>
      <c r="F14" s="49">
        <v>1491.61</v>
      </c>
      <c r="G14" s="49">
        <v>1863.49</v>
      </c>
      <c r="H14" s="49">
        <v>1979.38</v>
      </c>
      <c r="I14" s="49">
        <v>1314.61</v>
      </c>
      <c r="J14" s="49">
        <f>+'sum (4)'!K13</f>
        <v>331.6</v>
      </c>
      <c r="K14" s="49">
        <f>+'sum (4)'!L13</f>
        <v>451.02</v>
      </c>
      <c r="L14" s="19"/>
      <c r="M14" s="36">
        <f t="shared" si="5"/>
        <v>24.931449909828984</v>
      </c>
      <c r="N14" s="36">
        <f t="shared" si="6"/>
        <v>6.2189762220349998</v>
      </c>
      <c r="O14" s="36">
        <f t="shared" si="7"/>
        <v>-33.584758863886677</v>
      </c>
      <c r="P14" s="36">
        <f t="shared" si="1"/>
        <v>36.013268998793713</v>
      </c>
      <c r="Q14" s="19"/>
      <c r="R14" s="32" t="e">
        <f t="shared" si="8"/>
        <v>#REF!</v>
      </c>
      <c r="S14" s="32" t="e">
        <f t="shared" si="9"/>
        <v>#REF!</v>
      </c>
      <c r="T14" s="32" t="e">
        <f t="shared" si="10"/>
        <v>#REF!</v>
      </c>
      <c r="U14" s="32" t="e">
        <f t="shared" si="11"/>
        <v>#REF!</v>
      </c>
      <c r="V14" s="32" t="e">
        <f t="shared" si="12"/>
        <v>#REF!</v>
      </c>
    </row>
    <row r="15" spans="1:22" ht="18" customHeight="1">
      <c r="A15" s="9"/>
      <c r="B15" s="9"/>
      <c r="C15" s="34" t="s">
        <v>75</v>
      </c>
      <c r="D15" s="62"/>
      <c r="E15" s="66">
        <v>1</v>
      </c>
      <c r="F15" s="49">
        <v>1423.72</v>
      </c>
      <c r="G15" s="49">
        <v>1676.8</v>
      </c>
      <c r="H15" s="49">
        <v>1886.97</v>
      </c>
      <c r="I15" s="49">
        <v>1546.47</v>
      </c>
      <c r="J15" s="49">
        <f>+'sum (4)'!K14</f>
        <v>392.82</v>
      </c>
      <c r="K15" s="49">
        <f>+'sum (4)'!L14</f>
        <v>426.02</v>
      </c>
      <c r="L15" s="19"/>
      <c r="M15" s="36">
        <f t="shared" si="5"/>
        <v>17.775967184558759</v>
      </c>
      <c r="N15" s="36">
        <f t="shared" si="6"/>
        <v>12.533993320610692</v>
      </c>
      <c r="O15" s="36">
        <f t="shared" si="7"/>
        <v>-18.044801984133297</v>
      </c>
      <c r="P15" s="36">
        <f t="shared" si="1"/>
        <v>8.4517081614988943</v>
      </c>
      <c r="Q15" s="19"/>
      <c r="R15" s="32" t="e">
        <f t="shared" si="8"/>
        <v>#REF!</v>
      </c>
      <c r="S15" s="32" t="e">
        <f t="shared" si="9"/>
        <v>#REF!</v>
      </c>
      <c r="T15" s="32" t="e">
        <f t="shared" si="10"/>
        <v>#REF!</v>
      </c>
      <c r="U15" s="32" t="e">
        <f t="shared" si="11"/>
        <v>#REF!</v>
      </c>
      <c r="V15" s="32" t="e">
        <f t="shared" si="12"/>
        <v>#REF!</v>
      </c>
    </row>
    <row r="16" spans="1:22" ht="18" customHeight="1">
      <c r="A16" s="9"/>
      <c r="B16" s="9"/>
      <c r="C16" s="34" t="s">
        <v>76</v>
      </c>
      <c r="D16" s="62"/>
      <c r="E16" s="66"/>
      <c r="F16" s="49">
        <v>1435.58</v>
      </c>
      <c r="G16" s="49">
        <v>1686.72</v>
      </c>
      <c r="H16" s="49">
        <v>1696.24</v>
      </c>
      <c r="I16" s="49">
        <v>1349.12</v>
      </c>
      <c r="J16" s="49">
        <f>+'sum (4)'!K15</f>
        <v>322.45999999999998</v>
      </c>
      <c r="K16" s="49">
        <f>+'sum (4)'!L15</f>
        <v>355.11</v>
      </c>
      <c r="L16" s="19"/>
      <c r="M16" s="36">
        <f t="shared" si="5"/>
        <v>17.493974560804702</v>
      </c>
      <c r="N16" s="36">
        <f t="shared" si="6"/>
        <v>0.56440903054448821</v>
      </c>
      <c r="O16" s="36">
        <f t="shared" si="7"/>
        <v>-20.464085270952225</v>
      </c>
      <c r="P16" s="36">
        <f t="shared" si="1"/>
        <v>10.125286857284642</v>
      </c>
      <c r="Q16" s="19"/>
      <c r="R16" s="32" t="e">
        <f t="shared" si="8"/>
        <v>#REF!</v>
      </c>
      <c r="S16" s="32" t="e">
        <f t="shared" si="9"/>
        <v>#REF!</v>
      </c>
      <c r="T16" s="32" t="e">
        <f t="shared" si="10"/>
        <v>#REF!</v>
      </c>
      <c r="U16" s="32" t="e">
        <f t="shared" si="11"/>
        <v>#REF!</v>
      </c>
      <c r="V16" s="32" t="e">
        <f t="shared" si="12"/>
        <v>#REF!</v>
      </c>
    </row>
    <row r="17" spans="1:22" ht="18" customHeight="1">
      <c r="A17" s="9"/>
      <c r="B17" s="9"/>
      <c r="C17" s="34" t="s">
        <v>80</v>
      </c>
      <c r="D17" s="62"/>
      <c r="E17" s="66">
        <v>1</v>
      </c>
      <c r="F17" s="49">
        <v>1080.7</v>
      </c>
      <c r="G17" s="49">
        <v>1320.51</v>
      </c>
      <c r="H17" s="49">
        <v>1343.01</v>
      </c>
      <c r="I17" s="49">
        <v>795.01</v>
      </c>
      <c r="J17" s="49">
        <f>+'sum (4)'!K16</f>
        <v>180.67</v>
      </c>
      <c r="K17" s="49">
        <f>+'sum (4)'!L16</f>
        <v>254.37</v>
      </c>
      <c r="L17" s="19"/>
      <c r="M17" s="36">
        <f t="shared" si="5"/>
        <v>22.190247062089384</v>
      </c>
      <c r="N17" s="36">
        <f t="shared" si="6"/>
        <v>1.7038871345162132</v>
      </c>
      <c r="O17" s="36">
        <f t="shared" si="7"/>
        <v>-40.803865942919259</v>
      </c>
      <c r="P17" s="36">
        <f t="shared" si="1"/>
        <v>40.792605302485207</v>
      </c>
      <c r="Q17" s="19"/>
      <c r="R17" s="32" t="e">
        <f t="shared" si="8"/>
        <v>#REF!</v>
      </c>
      <c r="S17" s="32" t="e">
        <f t="shared" si="9"/>
        <v>#REF!</v>
      </c>
      <c r="T17" s="32" t="e">
        <f t="shared" si="10"/>
        <v>#REF!</v>
      </c>
      <c r="U17" s="32" t="e">
        <f t="shared" si="11"/>
        <v>#REF!</v>
      </c>
      <c r="V17" s="32" t="e">
        <f t="shared" si="12"/>
        <v>#REF!</v>
      </c>
    </row>
    <row r="18" spans="1:22" ht="18" customHeight="1">
      <c r="A18" s="9"/>
      <c r="B18" s="9"/>
      <c r="C18" s="34" t="s">
        <v>87</v>
      </c>
      <c r="D18" s="62"/>
      <c r="E18" s="66">
        <v>1</v>
      </c>
      <c r="F18" s="49">
        <v>348.81</v>
      </c>
      <c r="G18" s="49">
        <v>425.76</v>
      </c>
      <c r="H18" s="49">
        <v>556.26</v>
      </c>
      <c r="I18" s="49">
        <v>518.82000000000005</v>
      </c>
      <c r="J18" s="49">
        <f>+'sum (4)'!K17</f>
        <v>112.71</v>
      </c>
      <c r="K18" s="49">
        <f>+'sum (4)'!L17</f>
        <v>141</v>
      </c>
      <c r="L18" s="19"/>
      <c r="M18" s="36">
        <f t="shared" si="5"/>
        <v>22.060720736217434</v>
      </c>
      <c r="N18" s="36">
        <f t="shared" si="6"/>
        <v>30.651071025930101</v>
      </c>
      <c r="O18" s="36">
        <f t="shared" si="7"/>
        <v>-6.7306655161255442</v>
      </c>
      <c r="P18" s="36">
        <f t="shared" si="1"/>
        <v>25.09981368112857</v>
      </c>
      <c r="Q18" s="19"/>
      <c r="R18" s="32" t="e">
        <f t="shared" si="8"/>
        <v>#REF!</v>
      </c>
      <c r="S18" s="32" t="e">
        <f t="shared" si="9"/>
        <v>#REF!</v>
      </c>
      <c r="T18" s="32" t="e">
        <f t="shared" si="10"/>
        <v>#REF!</v>
      </c>
      <c r="U18" s="32" t="e">
        <f t="shared" si="11"/>
        <v>#REF!</v>
      </c>
      <c r="V18" s="32" t="e">
        <f t="shared" si="12"/>
        <v>#REF!</v>
      </c>
    </row>
    <row r="19" spans="1:22" ht="18" customHeight="1">
      <c r="A19" s="9"/>
      <c r="B19" s="9"/>
      <c r="C19" s="34" t="s">
        <v>95</v>
      </c>
      <c r="D19" s="62"/>
      <c r="E19" s="66">
        <v>1</v>
      </c>
      <c r="F19" s="49">
        <v>296.51</v>
      </c>
      <c r="G19" s="49">
        <v>352.7</v>
      </c>
      <c r="H19" s="49">
        <v>306.17</v>
      </c>
      <c r="I19" s="49">
        <v>176</v>
      </c>
      <c r="J19" s="49">
        <f>+'sum (4)'!K18</f>
        <v>47.74</v>
      </c>
      <c r="K19" s="49">
        <f>+'sum (4)'!L18</f>
        <v>41.84</v>
      </c>
      <c r="L19" s="19"/>
      <c r="M19" s="36">
        <f t="shared" si="5"/>
        <v>18.950456982901077</v>
      </c>
      <c r="N19" s="36">
        <f t="shared" si="6"/>
        <v>-13.192514885171525</v>
      </c>
      <c r="O19" s="36">
        <f t="shared" si="7"/>
        <v>-42.515595910768532</v>
      </c>
      <c r="P19" s="36">
        <f t="shared" si="1"/>
        <v>-12.358609132802679</v>
      </c>
      <c r="Q19" s="19"/>
      <c r="R19" s="32" t="e">
        <f t="shared" si="8"/>
        <v>#REF!</v>
      </c>
      <c r="S19" s="32" t="e">
        <f t="shared" si="9"/>
        <v>#REF!</v>
      </c>
      <c r="T19" s="32" t="e">
        <f t="shared" si="10"/>
        <v>#REF!</v>
      </c>
      <c r="U19" s="32" t="e">
        <f t="shared" si="11"/>
        <v>#REF!</v>
      </c>
      <c r="V19" s="32" t="e">
        <f t="shared" si="12"/>
        <v>#REF!</v>
      </c>
    </row>
    <row r="20" spans="1:22" ht="18" customHeight="1">
      <c r="A20" s="9"/>
      <c r="B20" s="9"/>
      <c r="C20" s="63" t="s">
        <v>98</v>
      </c>
      <c r="D20" s="62"/>
      <c r="E20" s="66"/>
      <c r="F20" s="49" t="e">
        <f t="shared" ref="F20:K20" si="13">+F10-F11-F12-F13-F14-F15-F16-F17-F18-F19</f>
        <v>#REF!</v>
      </c>
      <c r="G20" s="49" t="e">
        <f t="shared" si="13"/>
        <v>#REF!</v>
      </c>
      <c r="H20" s="49" t="e">
        <f t="shared" si="13"/>
        <v>#REF!</v>
      </c>
      <c r="I20" s="49" t="e">
        <f t="shared" si="13"/>
        <v>#REF!</v>
      </c>
      <c r="J20" s="49" t="e">
        <f t="shared" si="13"/>
        <v>#REF!</v>
      </c>
      <c r="K20" s="49" t="e">
        <f t="shared" si="13"/>
        <v>#REF!</v>
      </c>
      <c r="L20" s="19"/>
      <c r="M20" s="36" t="e">
        <f t="shared" ref="M20:O26" si="14">((G20/F20)-1)*100</f>
        <v>#REF!</v>
      </c>
      <c r="N20" s="36" t="e">
        <f t="shared" si="14"/>
        <v>#REF!</v>
      </c>
      <c r="O20" s="36" t="e">
        <f t="shared" si="14"/>
        <v>#REF!</v>
      </c>
      <c r="P20" s="36" t="e">
        <f t="shared" si="1"/>
        <v>#REF!</v>
      </c>
      <c r="Q20" s="19"/>
      <c r="R20" s="32" t="e">
        <f>(F20/F$5)*100</f>
        <v>#REF!</v>
      </c>
      <c r="S20" s="32" t="e">
        <f>(G20/G$5)*100</f>
        <v>#REF!</v>
      </c>
      <c r="T20" s="32" t="e">
        <f>(H20/H$5)*100</f>
        <v>#REF!</v>
      </c>
      <c r="U20" s="32" t="e">
        <f>(I20/I$5)*100</f>
        <v>#REF!</v>
      </c>
      <c r="V20" s="32" t="e">
        <f t="shared" ref="V20:V26" si="15">(K20/K$5)*100</f>
        <v>#REF!</v>
      </c>
    </row>
    <row r="21" spans="1:22" ht="18" customHeight="1">
      <c r="A21" s="9"/>
      <c r="B21" s="9">
        <v>4</v>
      </c>
      <c r="C21" s="34" t="s">
        <v>39</v>
      </c>
      <c r="D21" s="27"/>
      <c r="E21" s="66">
        <f>+E22+E23+E24+E25</f>
        <v>4</v>
      </c>
      <c r="F21" s="49" t="e">
        <f>+#REF!</f>
        <v>#REF!</v>
      </c>
      <c r="G21" s="49" t="e">
        <f>+#REF!</f>
        <v>#REF!</v>
      </c>
      <c r="H21" s="49" t="e">
        <f>+#REF!</f>
        <v>#REF!</v>
      </c>
      <c r="I21" s="49" t="e">
        <f>+#REF!</f>
        <v>#REF!</v>
      </c>
      <c r="J21" s="49" t="e">
        <f>+#REF!</f>
        <v>#REF!</v>
      </c>
      <c r="K21" s="49" t="e">
        <f>+#REF!</f>
        <v>#REF!</v>
      </c>
      <c r="L21" s="19"/>
      <c r="M21" s="36" t="e">
        <f t="shared" si="14"/>
        <v>#REF!</v>
      </c>
      <c r="N21" s="36" t="e">
        <f t="shared" si="14"/>
        <v>#REF!</v>
      </c>
      <c r="O21" s="36" t="e">
        <f t="shared" si="14"/>
        <v>#REF!</v>
      </c>
      <c r="P21" s="36" t="e">
        <f t="shared" si="1"/>
        <v>#REF!</v>
      </c>
      <c r="Q21" s="19"/>
      <c r="R21" s="32" t="e">
        <f t="shared" si="2"/>
        <v>#REF!</v>
      </c>
      <c r="S21" s="32" t="e">
        <f t="shared" si="3"/>
        <v>#REF!</v>
      </c>
      <c r="T21" s="32" t="e">
        <f>(H21/H$5)*100</f>
        <v>#REF!</v>
      </c>
      <c r="U21" s="32" t="e">
        <f>(I21/I$5)*100</f>
        <v>#REF!</v>
      </c>
      <c r="V21" s="32" t="e">
        <f t="shared" si="15"/>
        <v>#REF!</v>
      </c>
    </row>
    <row r="22" spans="1:22" ht="18" customHeight="1">
      <c r="A22" s="9"/>
      <c r="B22" s="9"/>
      <c r="C22" s="34" t="s">
        <v>44</v>
      </c>
      <c r="D22" s="27"/>
      <c r="E22" s="66">
        <v>1</v>
      </c>
      <c r="F22" s="49" t="e">
        <f>+#REF!</f>
        <v>#REF!</v>
      </c>
      <c r="G22" s="49" t="e">
        <f>+#REF!</f>
        <v>#REF!</v>
      </c>
      <c r="H22" s="49" t="e">
        <f>+#REF!</f>
        <v>#REF!</v>
      </c>
      <c r="I22" s="49" t="e">
        <f>+#REF!</f>
        <v>#REF!</v>
      </c>
      <c r="J22" s="49" t="e">
        <f>+#REF!</f>
        <v>#REF!</v>
      </c>
      <c r="K22" s="49" t="e">
        <f>+#REF!</f>
        <v>#REF!</v>
      </c>
      <c r="L22" s="19"/>
      <c r="M22" s="36" t="e">
        <f t="shared" si="14"/>
        <v>#REF!</v>
      </c>
      <c r="N22" s="36" t="e">
        <f t="shared" si="14"/>
        <v>#REF!</v>
      </c>
      <c r="O22" s="36" t="e">
        <f t="shared" si="14"/>
        <v>#REF!</v>
      </c>
      <c r="P22" s="36" t="e">
        <f t="shared" si="1"/>
        <v>#REF!</v>
      </c>
      <c r="Q22" s="19"/>
      <c r="R22" s="32" t="e">
        <f t="shared" si="2"/>
        <v>#REF!</v>
      </c>
      <c r="S22" s="32" t="e">
        <f t="shared" si="3"/>
        <v>#REF!</v>
      </c>
      <c r="T22" s="32" t="e">
        <f t="shared" ref="T22:U26" si="16">(H22/H$5)*100</f>
        <v>#REF!</v>
      </c>
      <c r="U22" s="32" t="e">
        <f t="shared" si="16"/>
        <v>#REF!</v>
      </c>
      <c r="V22" s="32" t="e">
        <f t="shared" si="15"/>
        <v>#REF!</v>
      </c>
    </row>
    <row r="23" spans="1:22" ht="18" customHeight="1">
      <c r="A23" s="9"/>
      <c r="B23" s="9"/>
      <c r="C23" s="34" t="s">
        <v>45</v>
      </c>
      <c r="D23" s="27"/>
      <c r="E23" s="66">
        <v>1</v>
      </c>
      <c r="F23" s="49" t="e">
        <f>+#REF!</f>
        <v>#REF!</v>
      </c>
      <c r="G23" s="49" t="e">
        <f>+#REF!</f>
        <v>#REF!</v>
      </c>
      <c r="H23" s="49" t="e">
        <f>+#REF!</f>
        <v>#REF!</v>
      </c>
      <c r="I23" s="49" t="e">
        <f>+#REF!</f>
        <v>#REF!</v>
      </c>
      <c r="J23" s="49" t="e">
        <f>+#REF!</f>
        <v>#REF!</v>
      </c>
      <c r="K23" s="49" t="e">
        <f>+#REF!</f>
        <v>#REF!</v>
      </c>
      <c r="L23" s="19"/>
      <c r="M23" s="36" t="e">
        <f t="shared" si="14"/>
        <v>#REF!</v>
      </c>
      <c r="N23" s="36" t="e">
        <f t="shared" si="14"/>
        <v>#REF!</v>
      </c>
      <c r="O23" s="36" t="e">
        <f t="shared" si="14"/>
        <v>#REF!</v>
      </c>
      <c r="P23" s="36" t="e">
        <f t="shared" si="1"/>
        <v>#REF!</v>
      </c>
      <c r="Q23" s="19"/>
      <c r="R23" s="32" t="e">
        <f t="shared" si="2"/>
        <v>#REF!</v>
      </c>
      <c r="S23" s="32" t="e">
        <f t="shared" si="3"/>
        <v>#REF!</v>
      </c>
      <c r="T23" s="32" t="e">
        <f t="shared" si="16"/>
        <v>#REF!</v>
      </c>
      <c r="U23" s="32" t="e">
        <f t="shared" si="16"/>
        <v>#REF!</v>
      </c>
      <c r="V23" s="32" t="e">
        <f t="shared" si="15"/>
        <v>#REF!</v>
      </c>
    </row>
    <row r="24" spans="1:22" ht="18" customHeight="1">
      <c r="A24" s="9"/>
      <c r="B24" s="9"/>
      <c r="C24" s="34" t="s">
        <v>46</v>
      </c>
      <c r="D24" s="27"/>
      <c r="E24" s="66">
        <v>1</v>
      </c>
      <c r="F24" s="49" t="e">
        <f>+#REF!</f>
        <v>#REF!</v>
      </c>
      <c r="G24" s="49" t="e">
        <f>+#REF!</f>
        <v>#REF!</v>
      </c>
      <c r="H24" s="49" t="e">
        <f>+#REF!</f>
        <v>#REF!</v>
      </c>
      <c r="I24" s="49" t="e">
        <f>+#REF!</f>
        <v>#REF!</v>
      </c>
      <c r="J24" s="49" t="e">
        <f>+#REF!</f>
        <v>#REF!</v>
      </c>
      <c r="K24" s="49" t="e">
        <f>+#REF!</f>
        <v>#REF!</v>
      </c>
      <c r="L24" s="19"/>
      <c r="M24" s="36" t="e">
        <f t="shared" si="14"/>
        <v>#REF!</v>
      </c>
      <c r="N24" s="36" t="e">
        <f t="shared" si="14"/>
        <v>#REF!</v>
      </c>
      <c r="O24" s="36" t="e">
        <f t="shared" si="14"/>
        <v>#REF!</v>
      </c>
      <c r="P24" s="36" t="e">
        <f t="shared" si="1"/>
        <v>#REF!</v>
      </c>
      <c r="Q24" s="19"/>
      <c r="R24" s="32" t="e">
        <f t="shared" si="2"/>
        <v>#REF!</v>
      </c>
      <c r="S24" s="32" t="e">
        <f t="shared" si="3"/>
        <v>#REF!</v>
      </c>
      <c r="T24" s="32" t="e">
        <f t="shared" si="16"/>
        <v>#REF!</v>
      </c>
      <c r="U24" s="32" t="e">
        <f t="shared" si="16"/>
        <v>#REF!</v>
      </c>
      <c r="V24" s="32" t="e">
        <f t="shared" si="15"/>
        <v>#REF!</v>
      </c>
    </row>
    <row r="25" spans="1:22" ht="18" customHeight="1">
      <c r="A25" s="9"/>
      <c r="B25" s="9"/>
      <c r="C25" s="34" t="s">
        <v>47</v>
      </c>
      <c r="D25" s="27"/>
      <c r="E25" s="66">
        <v>1</v>
      </c>
      <c r="F25" s="49" t="e">
        <f>+#REF!</f>
        <v>#REF!</v>
      </c>
      <c r="G25" s="49" t="e">
        <f>+#REF!</f>
        <v>#REF!</v>
      </c>
      <c r="H25" s="49" t="e">
        <f>+#REF!</f>
        <v>#REF!</v>
      </c>
      <c r="I25" s="49" t="e">
        <f>+#REF!</f>
        <v>#REF!</v>
      </c>
      <c r="J25" s="49" t="e">
        <f>+#REF!</f>
        <v>#REF!</v>
      </c>
      <c r="K25" s="49" t="e">
        <f>+#REF!</f>
        <v>#REF!</v>
      </c>
      <c r="L25" s="19"/>
      <c r="M25" s="36" t="e">
        <f t="shared" si="14"/>
        <v>#REF!</v>
      </c>
      <c r="N25" s="36" t="e">
        <f t="shared" si="14"/>
        <v>#REF!</v>
      </c>
      <c r="O25" s="36" t="e">
        <f t="shared" si="14"/>
        <v>#REF!</v>
      </c>
      <c r="P25" s="36" t="e">
        <f t="shared" si="1"/>
        <v>#REF!</v>
      </c>
      <c r="Q25" s="19"/>
      <c r="R25" s="32" t="e">
        <f t="shared" si="2"/>
        <v>#REF!</v>
      </c>
      <c r="S25" s="32" t="e">
        <f t="shared" si="3"/>
        <v>#REF!</v>
      </c>
      <c r="T25" s="32" t="e">
        <f t="shared" si="16"/>
        <v>#REF!</v>
      </c>
      <c r="U25" s="32" t="e">
        <f t="shared" si="16"/>
        <v>#REF!</v>
      </c>
      <c r="V25" s="32" t="e">
        <f t="shared" si="15"/>
        <v>#REF!</v>
      </c>
    </row>
    <row r="26" spans="1:22" ht="18" customHeight="1">
      <c r="A26" s="9"/>
      <c r="B26" s="9"/>
      <c r="C26" s="34" t="s">
        <v>43</v>
      </c>
      <c r="D26" s="27"/>
      <c r="E26" s="66"/>
      <c r="F26" s="49" t="e">
        <f>+#REF!</f>
        <v>#REF!</v>
      </c>
      <c r="G26" s="49" t="e">
        <f>+#REF!</f>
        <v>#REF!</v>
      </c>
      <c r="H26" s="49" t="e">
        <f>+#REF!</f>
        <v>#REF!</v>
      </c>
      <c r="I26" s="49" t="e">
        <f>+#REF!</f>
        <v>#REF!</v>
      </c>
      <c r="J26" s="49" t="e">
        <f>+#REF!</f>
        <v>#REF!</v>
      </c>
      <c r="K26" s="49" t="e">
        <f>+#REF!</f>
        <v>#REF!</v>
      </c>
      <c r="L26" s="19"/>
      <c r="M26" s="36" t="e">
        <f t="shared" si="14"/>
        <v>#REF!</v>
      </c>
      <c r="N26" s="36" t="e">
        <f t="shared" si="14"/>
        <v>#REF!</v>
      </c>
      <c r="O26" s="36" t="e">
        <f t="shared" si="14"/>
        <v>#REF!</v>
      </c>
      <c r="P26" s="36" t="e">
        <f t="shared" si="1"/>
        <v>#REF!</v>
      </c>
      <c r="Q26" s="19"/>
      <c r="R26" s="32" t="e">
        <f t="shared" si="2"/>
        <v>#REF!</v>
      </c>
      <c r="S26" s="32" t="e">
        <f t="shared" si="3"/>
        <v>#REF!</v>
      </c>
      <c r="T26" s="32" t="e">
        <f t="shared" si="16"/>
        <v>#REF!</v>
      </c>
      <c r="U26" s="32" t="e">
        <f t="shared" si="16"/>
        <v>#REF!</v>
      </c>
      <c r="V26" s="32" t="e">
        <f t="shared" si="15"/>
        <v>#REF!</v>
      </c>
    </row>
    <row r="27" spans="1:22" ht="4.5" customHeight="1">
      <c r="A27" s="9"/>
      <c r="B27" s="38"/>
      <c r="C27" s="34"/>
      <c r="D27" s="53"/>
      <c r="E27" s="66"/>
      <c r="F27" s="49"/>
      <c r="G27" s="49"/>
      <c r="H27" s="49"/>
      <c r="I27" s="49"/>
      <c r="J27" s="49"/>
      <c r="K27" s="49"/>
      <c r="L27" s="19"/>
      <c r="M27" s="36"/>
      <c r="N27" s="36"/>
      <c r="O27" s="36"/>
      <c r="P27" s="36"/>
      <c r="Q27" s="19"/>
      <c r="R27" s="32"/>
      <c r="S27" s="32"/>
      <c r="T27" s="32"/>
      <c r="U27" s="32"/>
      <c r="V27" s="32"/>
    </row>
    <row r="28" spans="1:22" ht="18" customHeight="1">
      <c r="A28" s="9"/>
      <c r="B28" s="39" t="s">
        <v>48</v>
      </c>
      <c r="C28" s="34"/>
      <c r="D28" s="22"/>
      <c r="E28" s="66">
        <f>+E29+E38</f>
        <v>40</v>
      </c>
      <c r="F28" s="48" t="e">
        <f>+#REF!</f>
        <v>#REF!</v>
      </c>
      <c r="G28" s="48" t="e">
        <f>+#REF!</f>
        <v>#REF!</v>
      </c>
      <c r="H28" s="48" t="e">
        <f>+#REF!</f>
        <v>#REF!</v>
      </c>
      <c r="I28" s="48" t="e">
        <f>+#REF!</f>
        <v>#REF!</v>
      </c>
      <c r="J28" s="48" t="e">
        <f>+#REF!</f>
        <v>#REF!</v>
      </c>
      <c r="K28" s="48" t="e">
        <f>+#REF!</f>
        <v>#REF!</v>
      </c>
      <c r="L28" s="23"/>
      <c r="M28" s="25" t="e">
        <f t="shared" ref="M28:M36" si="17">((G28/F28)-1)*100</f>
        <v>#REF!</v>
      </c>
      <c r="N28" s="25" t="e">
        <f t="shared" ref="N28:N36" si="18">((H28/G28)-1)*100</f>
        <v>#REF!</v>
      </c>
      <c r="O28" s="25" t="e">
        <f t="shared" ref="O28:O36" si="19">((I28/H28)-1)*100</f>
        <v>#REF!</v>
      </c>
      <c r="P28" s="25" t="e">
        <f>((K28/J28)-1)*100</f>
        <v>#REF!</v>
      </c>
      <c r="Q28" s="23"/>
      <c r="R28" s="26" t="e">
        <f t="shared" ref="R28:R36" si="20">(F28/F$5)*100</f>
        <v>#REF!</v>
      </c>
      <c r="S28" s="26" t="e">
        <f t="shared" ref="S28:S36" si="21">(G28/G$5)*100</f>
        <v>#REF!</v>
      </c>
      <c r="T28" s="26" t="e">
        <f t="shared" ref="T28:U33" si="22">(H28/H$5)*100</f>
        <v>#REF!</v>
      </c>
      <c r="U28" s="26" t="e">
        <f t="shared" si="22"/>
        <v>#REF!</v>
      </c>
      <c r="V28" s="26" t="e">
        <f t="shared" ref="V28:V35" si="23">(K28/K$5)*100</f>
        <v>#REF!</v>
      </c>
    </row>
    <row r="29" spans="1:22" ht="18" customHeight="1">
      <c r="A29" s="8">
        <v>2</v>
      </c>
      <c r="B29" s="33" t="s">
        <v>41</v>
      </c>
      <c r="C29" s="34"/>
      <c r="D29" s="22"/>
      <c r="E29" s="66">
        <f>+E30+E31+E32+E33+E36</f>
        <v>6</v>
      </c>
      <c r="F29" s="48" t="e">
        <f>+#REF!</f>
        <v>#REF!</v>
      </c>
      <c r="G29" s="48" t="e">
        <f>+#REF!</f>
        <v>#REF!</v>
      </c>
      <c r="H29" s="48" t="e">
        <f>+#REF!</f>
        <v>#REF!</v>
      </c>
      <c r="I29" s="48" t="e">
        <f>+#REF!</f>
        <v>#REF!</v>
      </c>
      <c r="J29" s="48" t="e">
        <f>+#REF!</f>
        <v>#REF!</v>
      </c>
      <c r="K29" s="48" t="e">
        <f>+#REF!</f>
        <v>#REF!</v>
      </c>
      <c r="L29" s="23"/>
      <c r="M29" s="25" t="e">
        <f t="shared" si="17"/>
        <v>#REF!</v>
      </c>
      <c r="N29" s="25" t="e">
        <f t="shared" si="18"/>
        <v>#REF!</v>
      </c>
      <c r="O29" s="25" t="e">
        <f t="shared" si="19"/>
        <v>#REF!</v>
      </c>
      <c r="P29" s="25" t="e">
        <f>((K29/J29)-1)*100</f>
        <v>#REF!</v>
      </c>
      <c r="Q29" s="23"/>
      <c r="R29" s="26" t="e">
        <f t="shared" si="20"/>
        <v>#REF!</v>
      </c>
      <c r="S29" s="26" t="e">
        <f t="shared" si="21"/>
        <v>#REF!</v>
      </c>
      <c r="T29" s="26" t="e">
        <f t="shared" si="22"/>
        <v>#REF!</v>
      </c>
      <c r="U29" s="26" t="e">
        <f t="shared" si="22"/>
        <v>#REF!</v>
      </c>
      <c r="V29" s="26" t="e">
        <f t="shared" si="23"/>
        <v>#REF!</v>
      </c>
    </row>
    <row r="30" spans="1:22" ht="18" customHeight="1">
      <c r="A30" s="9"/>
      <c r="B30" s="9">
        <v>1</v>
      </c>
      <c r="C30" s="34" t="s">
        <v>2</v>
      </c>
      <c r="D30" s="27"/>
      <c r="E30" s="66">
        <v>1</v>
      </c>
      <c r="F30" s="49" t="e">
        <f>+#REF!</f>
        <v>#REF!</v>
      </c>
      <c r="G30" s="49" t="e">
        <f>+#REF!</f>
        <v>#REF!</v>
      </c>
      <c r="H30" s="49" t="e">
        <f>+#REF!</f>
        <v>#REF!</v>
      </c>
      <c r="I30" s="49" t="e">
        <f>+#REF!</f>
        <v>#REF!</v>
      </c>
      <c r="J30" s="49" t="e">
        <f>+#REF!</f>
        <v>#REF!</v>
      </c>
      <c r="K30" s="49" t="e">
        <f>+#REF!</f>
        <v>#REF!</v>
      </c>
      <c r="L30" s="19"/>
      <c r="M30" s="36" t="e">
        <f t="shared" si="17"/>
        <v>#REF!</v>
      </c>
      <c r="N30" s="36" t="e">
        <f t="shared" si="18"/>
        <v>#REF!</v>
      </c>
      <c r="O30" s="36" t="e">
        <f t="shared" si="19"/>
        <v>#REF!</v>
      </c>
      <c r="P30" s="36" t="e">
        <f>((K30/J30)-1)*100</f>
        <v>#REF!</v>
      </c>
      <c r="Q30" s="19"/>
      <c r="R30" s="32" t="e">
        <f t="shared" si="20"/>
        <v>#REF!</v>
      </c>
      <c r="S30" s="32" t="e">
        <f t="shared" si="21"/>
        <v>#REF!</v>
      </c>
      <c r="T30" s="32" t="e">
        <f t="shared" si="22"/>
        <v>#REF!</v>
      </c>
      <c r="U30" s="32" t="e">
        <f t="shared" si="22"/>
        <v>#REF!</v>
      </c>
      <c r="V30" s="32" t="e">
        <f t="shared" si="23"/>
        <v>#REF!</v>
      </c>
    </row>
    <row r="31" spans="1:22" ht="18" customHeight="1">
      <c r="A31" s="9"/>
      <c r="B31" s="9">
        <v>2</v>
      </c>
      <c r="C31" s="34" t="s">
        <v>4</v>
      </c>
      <c r="D31" s="27"/>
      <c r="E31" s="66">
        <v>1</v>
      </c>
      <c r="F31" s="49" t="e">
        <f>+#REF!</f>
        <v>#REF!</v>
      </c>
      <c r="G31" s="49" t="e">
        <f>+#REF!</f>
        <v>#REF!</v>
      </c>
      <c r="H31" s="49" t="e">
        <f>+#REF!</f>
        <v>#REF!</v>
      </c>
      <c r="I31" s="49" t="e">
        <f>+#REF!</f>
        <v>#REF!</v>
      </c>
      <c r="J31" s="49" t="e">
        <f>+#REF!</f>
        <v>#REF!</v>
      </c>
      <c r="K31" s="49" t="e">
        <f>+#REF!</f>
        <v>#REF!</v>
      </c>
      <c r="L31" s="19"/>
      <c r="M31" s="36" t="e">
        <f t="shared" si="17"/>
        <v>#REF!</v>
      </c>
      <c r="N31" s="36" t="e">
        <f t="shared" si="18"/>
        <v>#REF!</v>
      </c>
      <c r="O31" s="36" t="e">
        <f t="shared" si="19"/>
        <v>#REF!</v>
      </c>
      <c r="P31" s="36" t="e">
        <f>((K31/J31)-1)*100</f>
        <v>#REF!</v>
      </c>
      <c r="Q31" s="19"/>
      <c r="R31" s="32" t="e">
        <f t="shared" si="20"/>
        <v>#REF!</v>
      </c>
      <c r="S31" s="32" t="e">
        <f t="shared" si="21"/>
        <v>#REF!</v>
      </c>
      <c r="T31" s="32" t="e">
        <f t="shared" si="22"/>
        <v>#REF!</v>
      </c>
      <c r="U31" s="32" t="e">
        <f t="shared" si="22"/>
        <v>#REF!</v>
      </c>
      <c r="V31" s="32" t="e">
        <f t="shared" si="23"/>
        <v>#REF!</v>
      </c>
    </row>
    <row r="32" spans="1:22" ht="18" customHeight="1">
      <c r="A32" s="9"/>
      <c r="B32" s="9">
        <v>3</v>
      </c>
      <c r="C32" s="34" t="s">
        <v>5</v>
      </c>
      <c r="D32" s="27"/>
      <c r="E32" s="66">
        <v>1</v>
      </c>
      <c r="F32" s="49" t="e">
        <f>+#REF!</f>
        <v>#REF!</v>
      </c>
      <c r="G32" s="49" t="e">
        <f>+#REF!</f>
        <v>#REF!</v>
      </c>
      <c r="H32" s="49" t="e">
        <f>+#REF!</f>
        <v>#REF!</v>
      </c>
      <c r="I32" s="49" t="e">
        <f>+#REF!</f>
        <v>#REF!</v>
      </c>
      <c r="J32" s="49" t="e">
        <f>+#REF!</f>
        <v>#REF!</v>
      </c>
      <c r="K32" s="49" t="e">
        <f>+#REF!</f>
        <v>#REF!</v>
      </c>
      <c r="L32" s="19"/>
      <c r="M32" s="36" t="e">
        <f t="shared" si="17"/>
        <v>#REF!</v>
      </c>
      <c r="N32" s="36" t="e">
        <f t="shared" si="18"/>
        <v>#REF!</v>
      </c>
      <c r="O32" s="36" t="e">
        <f t="shared" si="19"/>
        <v>#REF!</v>
      </c>
      <c r="P32" s="36" t="e">
        <f t="shared" ref="P32:P76" si="24">((K32/J32)-1)*100</f>
        <v>#REF!</v>
      </c>
      <c r="Q32" s="19"/>
      <c r="R32" s="32" t="e">
        <f t="shared" si="20"/>
        <v>#REF!</v>
      </c>
      <c r="S32" s="32" t="e">
        <f t="shared" si="21"/>
        <v>#REF!</v>
      </c>
      <c r="T32" s="32" t="e">
        <f t="shared" si="22"/>
        <v>#REF!</v>
      </c>
      <c r="U32" s="32" t="e">
        <f t="shared" si="22"/>
        <v>#REF!</v>
      </c>
      <c r="V32" s="32" t="e">
        <f t="shared" si="23"/>
        <v>#REF!</v>
      </c>
    </row>
    <row r="33" spans="1:22" ht="18" customHeight="1">
      <c r="A33" s="9"/>
      <c r="B33" s="9">
        <v>4</v>
      </c>
      <c r="C33" s="34" t="s">
        <v>22</v>
      </c>
      <c r="D33" s="27"/>
      <c r="E33" s="66">
        <f>+E34+E35</f>
        <v>1</v>
      </c>
      <c r="F33" s="49" t="e">
        <f>+#REF!</f>
        <v>#REF!</v>
      </c>
      <c r="G33" s="49" t="e">
        <f>+#REF!</f>
        <v>#REF!</v>
      </c>
      <c r="H33" s="49" t="e">
        <f>+#REF!</f>
        <v>#REF!</v>
      </c>
      <c r="I33" s="49" t="e">
        <f>+#REF!</f>
        <v>#REF!</v>
      </c>
      <c r="J33" s="49" t="e">
        <f>+#REF!</f>
        <v>#REF!</v>
      </c>
      <c r="K33" s="49" t="e">
        <f>+#REF!</f>
        <v>#REF!</v>
      </c>
      <c r="L33" s="19"/>
      <c r="M33" s="36" t="e">
        <f t="shared" si="17"/>
        <v>#REF!</v>
      </c>
      <c r="N33" s="36" t="e">
        <f t="shared" si="18"/>
        <v>#REF!</v>
      </c>
      <c r="O33" s="36" t="e">
        <f t="shared" si="19"/>
        <v>#REF!</v>
      </c>
      <c r="P33" s="36" t="e">
        <f t="shared" si="24"/>
        <v>#REF!</v>
      </c>
      <c r="Q33" s="19"/>
      <c r="R33" s="32" t="e">
        <f t="shared" si="20"/>
        <v>#REF!</v>
      </c>
      <c r="S33" s="32" t="e">
        <f t="shared" si="21"/>
        <v>#REF!</v>
      </c>
      <c r="T33" s="32" t="e">
        <f t="shared" si="22"/>
        <v>#REF!</v>
      </c>
      <c r="U33" s="32" t="e">
        <f t="shared" si="22"/>
        <v>#REF!</v>
      </c>
      <c r="V33" s="32" t="e">
        <f t="shared" si="23"/>
        <v>#REF!</v>
      </c>
    </row>
    <row r="34" spans="1:22" ht="18" customHeight="1">
      <c r="A34" s="9"/>
      <c r="B34" s="9"/>
      <c r="C34" s="34" t="s">
        <v>68</v>
      </c>
      <c r="D34" s="27"/>
      <c r="E34" s="66">
        <v>1</v>
      </c>
      <c r="F34" s="49">
        <v>4349.6000000000004</v>
      </c>
      <c r="G34" s="49">
        <v>5937.42</v>
      </c>
      <c r="H34" s="49">
        <v>7982.49</v>
      </c>
      <c r="I34" s="49">
        <v>8579.14</v>
      </c>
      <c r="J34" s="49">
        <f>+'sum (4)'!K46</f>
        <v>2122.7800000000002</v>
      </c>
      <c r="K34" s="49">
        <f>+'sum (4)'!L46</f>
        <v>2196.14</v>
      </c>
      <c r="L34" s="19"/>
      <c r="M34" s="36">
        <f t="shared" si="17"/>
        <v>36.504965973882641</v>
      </c>
      <c r="N34" s="36">
        <f t="shared" si="18"/>
        <v>34.443748294713863</v>
      </c>
      <c r="O34" s="36">
        <f t="shared" si="19"/>
        <v>7.4744847785590762</v>
      </c>
      <c r="P34" s="36">
        <f t="shared" si="24"/>
        <v>3.4558456363824597</v>
      </c>
      <c r="Q34" s="19"/>
      <c r="R34" s="32" t="e">
        <f t="shared" ref="R34:U35" si="25">(F34/F$5)*100</f>
        <v>#REF!</v>
      </c>
      <c r="S34" s="32" t="e">
        <f t="shared" si="25"/>
        <v>#REF!</v>
      </c>
      <c r="T34" s="32" t="e">
        <f t="shared" si="25"/>
        <v>#REF!</v>
      </c>
      <c r="U34" s="32" t="e">
        <f t="shared" si="25"/>
        <v>#REF!</v>
      </c>
      <c r="V34" s="32" t="e">
        <f t="shared" si="23"/>
        <v>#REF!</v>
      </c>
    </row>
    <row r="35" spans="1:22" ht="18" customHeight="1">
      <c r="A35" s="9"/>
      <c r="B35" s="9"/>
      <c r="C35" s="34" t="s">
        <v>84</v>
      </c>
      <c r="D35" s="62"/>
      <c r="E35" s="66"/>
      <c r="F35" s="49">
        <v>525.65</v>
      </c>
      <c r="G35" s="49">
        <v>639.59</v>
      </c>
      <c r="H35" s="49">
        <v>742.7</v>
      </c>
      <c r="I35" s="49">
        <v>541.78</v>
      </c>
      <c r="J35" s="49">
        <f>+'sum (4)'!K47</f>
        <v>115.15</v>
      </c>
      <c r="K35" s="49">
        <f>+'sum (4)'!L47</f>
        <v>171.5</v>
      </c>
      <c r="L35" s="19"/>
      <c r="M35" s="36">
        <f t="shared" si="17"/>
        <v>21.676020165509378</v>
      </c>
      <c r="N35" s="36">
        <f t="shared" si="18"/>
        <v>16.121265185509472</v>
      </c>
      <c r="O35" s="36">
        <f t="shared" si="19"/>
        <v>-27.052645751986006</v>
      </c>
      <c r="P35" s="36">
        <f t="shared" si="24"/>
        <v>48.936170212765951</v>
      </c>
      <c r="Q35" s="19"/>
      <c r="R35" s="32" t="e">
        <f t="shared" si="25"/>
        <v>#REF!</v>
      </c>
      <c r="S35" s="32" t="e">
        <f t="shared" si="25"/>
        <v>#REF!</v>
      </c>
      <c r="T35" s="32" t="e">
        <f t="shared" si="25"/>
        <v>#REF!</v>
      </c>
      <c r="U35" s="32" t="e">
        <f t="shared" si="25"/>
        <v>#REF!</v>
      </c>
      <c r="V35" s="32" t="e">
        <f t="shared" si="23"/>
        <v>#REF!</v>
      </c>
    </row>
    <row r="36" spans="1:22" ht="17.100000000000001" customHeight="1">
      <c r="A36" s="9"/>
      <c r="B36" s="9">
        <v>5</v>
      </c>
      <c r="C36" s="34" t="s">
        <v>6</v>
      </c>
      <c r="D36" s="27"/>
      <c r="E36" s="66">
        <v>2</v>
      </c>
      <c r="F36" s="49" t="e">
        <f>+#REF!</f>
        <v>#REF!</v>
      </c>
      <c r="G36" s="49" t="e">
        <f>+#REF!</f>
        <v>#REF!</v>
      </c>
      <c r="H36" s="49" t="e">
        <f>+#REF!</f>
        <v>#REF!</v>
      </c>
      <c r="I36" s="49" t="e">
        <f>+#REF!</f>
        <v>#REF!</v>
      </c>
      <c r="J36" s="49" t="e">
        <f>+#REF!</f>
        <v>#REF!</v>
      </c>
      <c r="K36" s="49" t="e">
        <f>+#REF!</f>
        <v>#REF!</v>
      </c>
      <c r="L36" s="19"/>
      <c r="M36" s="36" t="e">
        <f t="shared" si="17"/>
        <v>#REF!</v>
      </c>
      <c r="N36" s="36" t="e">
        <f t="shared" si="18"/>
        <v>#REF!</v>
      </c>
      <c r="O36" s="36" t="e">
        <f t="shared" si="19"/>
        <v>#REF!</v>
      </c>
      <c r="P36" s="36" t="e">
        <f t="shared" si="24"/>
        <v>#REF!</v>
      </c>
      <c r="Q36" s="19"/>
      <c r="R36" s="32" t="e">
        <f t="shared" si="20"/>
        <v>#REF!</v>
      </c>
      <c r="S36" s="32" t="e">
        <f t="shared" si="21"/>
        <v>#REF!</v>
      </c>
      <c r="T36" s="32" t="e">
        <f>(H36/H$5)*100</f>
        <v>#REF!</v>
      </c>
      <c r="U36" s="32" t="e">
        <f>(I36/I$5)*100</f>
        <v>#REF!</v>
      </c>
      <c r="V36" s="32" t="e">
        <f>(K36/K$5)*100</f>
        <v>#REF!</v>
      </c>
    </row>
    <row r="37" spans="1:22" ht="3.75" customHeight="1">
      <c r="A37" s="8"/>
      <c r="B37" s="23"/>
      <c r="C37" s="34"/>
      <c r="D37" s="22"/>
      <c r="E37" s="66"/>
      <c r="F37" s="49"/>
      <c r="G37" s="49"/>
      <c r="H37" s="49"/>
      <c r="I37" s="49"/>
      <c r="J37" s="49"/>
      <c r="K37" s="49"/>
      <c r="L37" s="23"/>
      <c r="M37" s="36"/>
      <c r="N37" s="36"/>
      <c r="O37" s="36"/>
      <c r="P37" s="25"/>
      <c r="Q37" s="23"/>
      <c r="R37" s="32"/>
      <c r="S37" s="32"/>
      <c r="T37" s="32"/>
      <c r="U37" s="32"/>
      <c r="V37" s="32"/>
    </row>
    <row r="38" spans="1:22" ht="18" customHeight="1">
      <c r="A38" s="8">
        <v>3</v>
      </c>
      <c r="B38" s="33" t="s">
        <v>24</v>
      </c>
      <c r="C38" s="34"/>
      <c r="D38" s="22"/>
      <c r="E38" s="66">
        <f>+E39+E44+E51+E58+E64+E70+E74</f>
        <v>34</v>
      </c>
      <c r="F38" s="48" t="e">
        <f>+#REF!</f>
        <v>#REF!</v>
      </c>
      <c r="G38" s="48" t="e">
        <f>+#REF!</f>
        <v>#REF!</v>
      </c>
      <c r="H38" s="48" t="e">
        <f>+#REF!</f>
        <v>#REF!</v>
      </c>
      <c r="I38" s="48" t="e">
        <f>+#REF!</f>
        <v>#REF!</v>
      </c>
      <c r="J38" s="48" t="e">
        <f>+#REF!</f>
        <v>#REF!</v>
      </c>
      <c r="K38" s="48" t="e">
        <f>+#REF!</f>
        <v>#REF!</v>
      </c>
      <c r="L38" s="23"/>
      <c r="M38" s="25" t="e">
        <f t="shared" ref="M38:O39" si="26">((G38/F38)-1)*100</f>
        <v>#REF!</v>
      </c>
      <c r="N38" s="25" t="e">
        <f t="shared" si="26"/>
        <v>#REF!</v>
      </c>
      <c r="O38" s="25" t="e">
        <f t="shared" si="26"/>
        <v>#REF!</v>
      </c>
      <c r="P38" s="25" t="e">
        <f t="shared" si="24"/>
        <v>#REF!</v>
      </c>
      <c r="Q38" s="23"/>
      <c r="R38" s="26" t="e">
        <f t="shared" ref="R38:U39" si="27">(F38/F$5)*100</f>
        <v>#REF!</v>
      </c>
      <c r="S38" s="26" t="e">
        <f t="shared" si="27"/>
        <v>#REF!</v>
      </c>
      <c r="T38" s="26" t="e">
        <f t="shared" si="27"/>
        <v>#REF!</v>
      </c>
      <c r="U38" s="26" t="e">
        <f t="shared" si="27"/>
        <v>#REF!</v>
      </c>
      <c r="V38" s="26" t="e">
        <f t="shared" ref="V38:V74" si="28">(K38/K$5)*100</f>
        <v>#REF!</v>
      </c>
    </row>
    <row r="39" spans="1:22" ht="17.100000000000001" customHeight="1">
      <c r="A39" s="9"/>
      <c r="B39" s="9">
        <v>1</v>
      </c>
      <c r="C39" s="34" t="s">
        <v>14</v>
      </c>
      <c r="D39" s="27"/>
      <c r="E39" s="66">
        <f>+E40+E41+E42+E43</f>
        <v>5</v>
      </c>
      <c r="F39" s="49" t="e">
        <f>+#REF!</f>
        <v>#REF!</v>
      </c>
      <c r="G39" s="49" t="e">
        <f>+#REF!</f>
        <v>#REF!</v>
      </c>
      <c r="H39" s="49" t="e">
        <f>+#REF!</f>
        <v>#REF!</v>
      </c>
      <c r="I39" s="49" t="e">
        <f>+#REF!</f>
        <v>#REF!</v>
      </c>
      <c r="J39" s="49" t="e">
        <f>+#REF!</f>
        <v>#REF!</v>
      </c>
      <c r="K39" s="49" t="e">
        <f>+#REF!</f>
        <v>#REF!</v>
      </c>
      <c r="L39" s="19"/>
      <c r="M39" s="36" t="e">
        <f t="shared" si="26"/>
        <v>#REF!</v>
      </c>
      <c r="N39" s="36" t="e">
        <f t="shared" si="26"/>
        <v>#REF!</v>
      </c>
      <c r="O39" s="36" t="e">
        <f t="shared" si="26"/>
        <v>#REF!</v>
      </c>
      <c r="P39" s="36" t="e">
        <f t="shared" si="24"/>
        <v>#REF!</v>
      </c>
      <c r="Q39" s="19"/>
      <c r="R39" s="32" t="e">
        <f t="shared" si="27"/>
        <v>#REF!</v>
      </c>
      <c r="S39" s="32" t="e">
        <f t="shared" si="27"/>
        <v>#REF!</v>
      </c>
      <c r="T39" s="32" t="e">
        <f t="shared" si="27"/>
        <v>#REF!</v>
      </c>
      <c r="U39" s="32" t="e">
        <f t="shared" si="27"/>
        <v>#REF!</v>
      </c>
      <c r="V39" s="32" t="e">
        <f t="shared" si="28"/>
        <v>#REF!</v>
      </c>
    </row>
    <row r="40" spans="1:22" ht="17.100000000000001" customHeight="1">
      <c r="A40" s="9"/>
      <c r="B40" s="9"/>
      <c r="C40" s="34" t="s">
        <v>55</v>
      </c>
      <c r="D40" s="62"/>
      <c r="E40" s="66">
        <v>2</v>
      </c>
      <c r="F40" s="49">
        <v>3074.97</v>
      </c>
      <c r="G40" s="49">
        <v>3804.11</v>
      </c>
      <c r="H40" s="49">
        <v>5017.7700000000004</v>
      </c>
      <c r="I40" s="49">
        <v>4678.46</v>
      </c>
      <c r="J40" s="49">
        <f>+'sum (4)'!K33</f>
        <v>817.06</v>
      </c>
      <c r="K40" s="49">
        <f>+'sum (4)'!L33</f>
        <v>1272.71</v>
      </c>
      <c r="L40" s="19"/>
      <c r="M40" s="36">
        <f t="shared" ref="M40:M74" si="29">((G40/F40)-1)*100</f>
        <v>23.712101256272433</v>
      </c>
      <c r="N40" s="36">
        <f t="shared" ref="N40:N74" si="30">((H40/G40)-1)*100</f>
        <v>31.903914450423354</v>
      </c>
      <c r="O40" s="36">
        <f t="shared" ref="O40:O74" si="31">((I40/H40)-1)*100</f>
        <v>-6.7621672575666203</v>
      </c>
      <c r="P40" s="36">
        <f>((K40/J40)-1)*100</f>
        <v>55.767018334026886</v>
      </c>
      <c r="Q40" s="19"/>
      <c r="R40" s="32" t="e">
        <f t="shared" ref="R40:R74" si="32">(F40/F$5)*100</f>
        <v>#REF!</v>
      </c>
      <c r="S40" s="32" t="e">
        <f t="shared" ref="S40:S74" si="33">(G40/G$5)*100</f>
        <v>#REF!</v>
      </c>
      <c r="T40" s="32" t="e">
        <f t="shared" ref="T40:T74" si="34">(H40/H$5)*100</f>
        <v>#REF!</v>
      </c>
      <c r="U40" s="32" t="e">
        <f t="shared" ref="U40:U74" si="35">(I40/I$5)*100</f>
        <v>#REF!</v>
      </c>
      <c r="V40" s="32" t="e">
        <f t="shared" si="28"/>
        <v>#REF!</v>
      </c>
    </row>
    <row r="41" spans="1:22" ht="17.100000000000001" customHeight="1">
      <c r="A41" s="9"/>
      <c r="B41" s="9"/>
      <c r="C41" s="34" t="s">
        <v>54</v>
      </c>
      <c r="D41" s="62"/>
      <c r="E41" s="66">
        <v>1</v>
      </c>
      <c r="F41" s="49">
        <v>1016.55</v>
      </c>
      <c r="G41" s="49">
        <v>1311.09</v>
      </c>
      <c r="H41" s="49">
        <v>1776.16</v>
      </c>
      <c r="I41" s="49">
        <v>1642.63</v>
      </c>
      <c r="J41" s="49">
        <f>+'sum (4)'!K34</f>
        <v>397.18</v>
      </c>
      <c r="K41" s="49">
        <f>+'sum (4)'!L34</f>
        <v>574.78</v>
      </c>
      <c r="L41" s="19"/>
      <c r="M41" s="36">
        <f t="shared" si="29"/>
        <v>28.974472480448576</v>
      </c>
      <c r="N41" s="36">
        <f t="shared" si="30"/>
        <v>35.472011837478746</v>
      </c>
      <c r="O41" s="36">
        <f t="shared" si="31"/>
        <v>-7.5179037924511309</v>
      </c>
      <c r="P41" s="36">
        <f>((K41/J41)-1)*100</f>
        <v>44.715242459338334</v>
      </c>
      <c r="Q41" s="19"/>
      <c r="R41" s="32" t="e">
        <f t="shared" si="32"/>
        <v>#REF!</v>
      </c>
      <c r="S41" s="32" t="e">
        <f t="shared" si="33"/>
        <v>#REF!</v>
      </c>
      <c r="T41" s="32" t="e">
        <f t="shared" si="34"/>
        <v>#REF!</v>
      </c>
      <c r="U41" s="32" t="e">
        <f t="shared" si="35"/>
        <v>#REF!</v>
      </c>
      <c r="V41" s="32" t="e">
        <f t="shared" si="28"/>
        <v>#REF!</v>
      </c>
    </row>
    <row r="42" spans="1:22" ht="17.100000000000001" customHeight="1">
      <c r="A42" s="9"/>
      <c r="B42" s="9"/>
      <c r="C42" s="34" t="s">
        <v>7</v>
      </c>
      <c r="D42" s="62"/>
      <c r="E42" s="66">
        <v>1</v>
      </c>
      <c r="F42" s="49">
        <v>756.34</v>
      </c>
      <c r="G42" s="49">
        <v>957.86</v>
      </c>
      <c r="H42" s="49">
        <v>1331.32</v>
      </c>
      <c r="I42" s="49">
        <v>1544.7</v>
      </c>
      <c r="J42" s="49">
        <f>+'sum (4)'!K35</f>
        <v>339.64</v>
      </c>
      <c r="K42" s="49">
        <f>+'sum (4)'!L35</f>
        <v>528.92999999999995</v>
      </c>
      <c r="L42" s="19"/>
      <c r="M42" s="36">
        <f t="shared" si="29"/>
        <v>26.644101858952318</v>
      </c>
      <c r="N42" s="36">
        <f t="shared" si="30"/>
        <v>38.988996304261583</v>
      </c>
      <c r="O42" s="36">
        <f t="shared" si="31"/>
        <v>16.02770182976294</v>
      </c>
      <c r="P42" s="36">
        <f>((K42/J42)-1)*100</f>
        <v>55.732540336827221</v>
      </c>
      <c r="Q42" s="19"/>
      <c r="R42" s="32" t="e">
        <f t="shared" si="32"/>
        <v>#REF!</v>
      </c>
      <c r="S42" s="32" t="e">
        <f t="shared" si="33"/>
        <v>#REF!</v>
      </c>
      <c r="T42" s="32" t="e">
        <f t="shared" si="34"/>
        <v>#REF!</v>
      </c>
      <c r="U42" s="32" t="e">
        <f t="shared" si="35"/>
        <v>#REF!</v>
      </c>
      <c r="V42" s="32" t="e">
        <f t="shared" si="28"/>
        <v>#REF!</v>
      </c>
    </row>
    <row r="43" spans="1:22" ht="17.100000000000001" customHeight="1">
      <c r="A43" s="9"/>
      <c r="B43" s="9"/>
      <c r="C43" s="34" t="s">
        <v>53</v>
      </c>
      <c r="D43" s="62"/>
      <c r="E43" s="66">
        <v>1</v>
      </c>
      <c r="F43" s="49">
        <v>1235.47</v>
      </c>
      <c r="G43" s="49">
        <v>1355.38</v>
      </c>
      <c r="H43" s="49">
        <v>2040.08</v>
      </c>
      <c r="I43" s="49">
        <v>1580.61</v>
      </c>
      <c r="J43" s="49">
        <f>+'sum (4)'!K36</f>
        <v>370.59</v>
      </c>
      <c r="K43" s="49">
        <f>+'sum (4)'!L36</f>
        <v>504.47</v>
      </c>
      <c r="L43" s="19"/>
      <c r="M43" s="36">
        <f t="shared" si="29"/>
        <v>9.7056181048507995</v>
      </c>
      <c r="N43" s="36">
        <f t="shared" si="30"/>
        <v>50.517198128937999</v>
      </c>
      <c r="O43" s="36">
        <f t="shared" si="31"/>
        <v>-22.522155993882599</v>
      </c>
      <c r="P43" s="36">
        <f>((K43/J43)-1)*100</f>
        <v>36.126177176934092</v>
      </c>
      <c r="Q43" s="19"/>
      <c r="R43" s="32" t="e">
        <f t="shared" si="32"/>
        <v>#REF!</v>
      </c>
      <c r="S43" s="32" t="e">
        <f t="shared" si="33"/>
        <v>#REF!</v>
      </c>
      <c r="T43" s="32" t="e">
        <f t="shared" si="34"/>
        <v>#REF!</v>
      </c>
      <c r="U43" s="32" t="e">
        <f t="shared" si="35"/>
        <v>#REF!</v>
      </c>
      <c r="V43" s="32" t="e">
        <f t="shared" si="28"/>
        <v>#REF!</v>
      </c>
    </row>
    <row r="44" spans="1:22" ht="17.100000000000001" customHeight="1">
      <c r="A44" s="9"/>
      <c r="B44" s="9">
        <v>2</v>
      </c>
      <c r="C44" s="34" t="s">
        <v>16</v>
      </c>
      <c r="D44" s="27"/>
      <c r="E44" s="66">
        <f>+E45+E46+E47+E48+E49</f>
        <v>5</v>
      </c>
      <c r="F44" s="49" t="e">
        <f>+#REF!</f>
        <v>#REF!</v>
      </c>
      <c r="G44" s="49" t="e">
        <f>+#REF!</f>
        <v>#REF!</v>
      </c>
      <c r="H44" s="49" t="e">
        <f>+#REF!</f>
        <v>#REF!</v>
      </c>
      <c r="I44" s="49" t="e">
        <f>+#REF!</f>
        <v>#REF!</v>
      </c>
      <c r="J44" s="49" t="e">
        <f>+#REF!</f>
        <v>#REF!</v>
      </c>
      <c r="K44" s="49" t="e">
        <f>+#REF!</f>
        <v>#REF!</v>
      </c>
      <c r="L44" s="19"/>
      <c r="M44" s="36" t="e">
        <f t="shared" si="29"/>
        <v>#REF!</v>
      </c>
      <c r="N44" s="36" t="e">
        <f t="shared" si="30"/>
        <v>#REF!</v>
      </c>
      <c r="O44" s="36" t="e">
        <f t="shared" si="31"/>
        <v>#REF!</v>
      </c>
      <c r="P44" s="36" t="e">
        <f t="shared" si="24"/>
        <v>#REF!</v>
      </c>
      <c r="Q44" s="19"/>
      <c r="R44" s="32" t="e">
        <f t="shared" si="32"/>
        <v>#REF!</v>
      </c>
      <c r="S44" s="32" t="e">
        <f t="shared" si="33"/>
        <v>#REF!</v>
      </c>
      <c r="T44" s="32" t="e">
        <f t="shared" si="34"/>
        <v>#REF!</v>
      </c>
      <c r="U44" s="32" t="e">
        <f t="shared" si="35"/>
        <v>#REF!</v>
      </c>
      <c r="V44" s="32" t="e">
        <f t="shared" si="28"/>
        <v>#REF!</v>
      </c>
    </row>
    <row r="45" spans="1:22" ht="17.100000000000001" customHeight="1">
      <c r="A45" s="9"/>
      <c r="B45" s="9"/>
      <c r="C45" s="34" t="s">
        <v>72</v>
      </c>
      <c r="D45" s="62"/>
      <c r="E45" s="66">
        <v>1</v>
      </c>
      <c r="F45" s="49">
        <v>1476.28</v>
      </c>
      <c r="G45" s="49">
        <v>2209.73</v>
      </c>
      <c r="H45" s="49">
        <v>2793.31</v>
      </c>
      <c r="I45" s="49">
        <v>2459.5300000000002</v>
      </c>
      <c r="J45" s="49">
        <f>+'sum (4)'!K50</f>
        <v>577.54</v>
      </c>
      <c r="K45" s="49">
        <f>+'sum (4)'!L50</f>
        <v>717.65</v>
      </c>
      <c r="L45" s="19"/>
      <c r="M45" s="36">
        <f t="shared" si="29"/>
        <v>49.682309588966866</v>
      </c>
      <c r="N45" s="36">
        <f t="shared" si="30"/>
        <v>26.40956134912409</v>
      </c>
      <c r="O45" s="36">
        <f t="shared" si="31"/>
        <v>-11.949264492662815</v>
      </c>
      <c r="P45" s="36">
        <f t="shared" si="24"/>
        <v>24.259791529591034</v>
      </c>
      <c r="Q45" s="19"/>
      <c r="R45" s="32" t="e">
        <f t="shared" si="32"/>
        <v>#REF!</v>
      </c>
      <c r="S45" s="32" t="e">
        <f t="shared" si="33"/>
        <v>#REF!</v>
      </c>
      <c r="T45" s="32" t="e">
        <f t="shared" si="34"/>
        <v>#REF!</v>
      </c>
      <c r="U45" s="32" t="e">
        <f t="shared" si="35"/>
        <v>#REF!</v>
      </c>
      <c r="V45" s="32" t="e">
        <f t="shared" si="28"/>
        <v>#REF!</v>
      </c>
    </row>
    <row r="46" spans="1:22" ht="17.100000000000001" customHeight="1">
      <c r="A46" s="9"/>
      <c r="B46" s="9"/>
      <c r="C46" s="34" t="s">
        <v>73</v>
      </c>
      <c r="D46" s="62"/>
      <c r="E46" s="66">
        <v>1</v>
      </c>
      <c r="F46" s="49">
        <v>1245.47</v>
      </c>
      <c r="G46" s="49">
        <v>1381.46</v>
      </c>
      <c r="H46" s="49">
        <v>1942.66</v>
      </c>
      <c r="I46" s="49">
        <v>1819.68</v>
      </c>
      <c r="J46" s="49">
        <f>+'sum (4)'!K51</f>
        <v>439.06</v>
      </c>
      <c r="K46" s="49">
        <f>+'sum (4)'!L51</f>
        <v>541.25</v>
      </c>
      <c r="L46" s="19"/>
      <c r="M46" s="36">
        <f t="shared" si="29"/>
        <v>10.918769621106893</v>
      </c>
      <c r="N46" s="36">
        <f t="shared" si="30"/>
        <v>40.62368798227962</v>
      </c>
      <c r="O46" s="36">
        <f t="shared" si="31"/>
        <v>-6.3304953002584092</v>
      </c>
      <c r="P46" s="36">
        <f t="shared" si="24"/>
        <v>23.274723272445684</v>
      </c>
      <c r="Q46" s="19"/>
      <c r="R46" s="32" t="e">
        <f t="shared" si="32"/>
        <v>#REF!</v>
      </c>
      <c r="S46" s="32" t="e">
        <f t="shared" si="33"/>
        <v>#REF!</v>
      </c>
      <c r="T46" s="32" t="e">
        <f t="shared" si="34"/>
        <v>#REF!</v>
      </c>
      <c r="U46" s="32" t="e">
        <f t="shared" si="35"/>
        <v>#REF!</v>
      </c>
      <c r="V46" s="32" t="e">
        <f t="shared" si="28"/>
        <v>#REF!</v>
      </c>
    </row>
    <row r="47" spans="1:22" ht="17.100000000000001" customHeight="1">
      <c r="A47" s="9"/>
      <c r="B47" s="9"/>
      <c r="C47" s="34" t="s">
        <v>82</v>
      </c>
      <c r="D47" s="62"/>
      <c r="E47" s="66">
        <v>1</v>
      </c>
      <c r="F47" s="49">
        <v>733.51</v>
      </c>
      <c r="G47" s="49">
        <v>983.83</v>
      </c>
      <c r="H47" s="49">
        <v>1121.07</v>
      </c>
      <c r="I47" s="49">
        <v>690.63</v>
      </c>
      <c r="J47" s="49">
        <f>+'sum (4)'!K52</f>
        <v>143.22</v>
      </c>
      <c r="K47" s="49">
        <f>+'sum (4)'!L52</f>
        <v>225.72</v>
      </c>
      <c r="L47" s="19"/>
      <c r="M47" s="36">
        <f t="shared" si="29"/>
        <v>34.126324112827369</v>
      </c>
      <c r="N47" s="36">
        <f t="shared" si="30"/>
        <v>13.949564457274111</v>
      </c>
      <c r="O47" s="36">
        <f t="shared" si="31"/>
        <v>-38.395461478765824</v>
      </c>
      <c r="P47" s="36">
        <f t="shared" si="24"/>
        <v>57.603686635944705</v>
      </c>
      <c r="Q47" s="19"/>
      <c r="R47" s="32" t="e">
        <f t="shared" si="32"/>
        <v>#REF!</v>
      </c>
      <c r="S47" s="32" t="e">
        <f t="shared" si="33"/>
        <v>#REF!</v>
      </c>
      <c r="T47" s="32" t="e">
        <f t="shared" si="34"/>
        <v>#REF!</v>
      </c>
      <c r="U47" s="32" t="e">
        <f t="shared" si="35"/>
        <v>#REF!</v>
      </c>
      <c r="V47" s="32" t="e">
        <f t="shared" si="28"/>
        <v>#REF!</v>
      </c>
    </row>
    <row r="48" spans="1:22" ht="17.100000000000001" customHeight="1">
      <c r="A48" s="9"/>
      <c r="B48" s="9"/>
      <c r="C48" s="34" t="s">
        <v>86</v>
      </c>
      <c r="D48" s="62"/>
      <c r="E48" s="66">
        <v>1</v>
      </c>
      <c r="F48" s="49">
        <v>583.25</v>
      </c>
      <c r="G48" s="49">
        <v>713.31</v>
      </c>
      <c r="H48" s="49">
        <v>728.9</v>
      </c>
      <c r="I48" s="49">
        <v>492.7</v>
      </c>
      <c r="J48" s="49">
        <f>+'sum (4)'!K53</f>
        <v>102.55</v>
      </c>
      <c r="K48" s="49">
        <f>+'sum (4)'!L53</f>
        <v>148.54</v>
      </c>
      <c r="L48" s="19"/>
      <c r="M48" s="36">
        <f t="shared" si="29"/>
        <v>22.29918559794255</v>
      </c>
      <c r="N48" s="36">
        <f t="shared" si="30"/>
        <v>2.1855855098064092</v>
      </c>
      <c r="O48" s="36">
        <f t="shared" si="31"/>
        <v>-32.404993826313621</v>
      </c>
      <c r="P48" s="36">
        <f t="shared" si="24"/>
        <v>44.846416382252549</v>
      </c>
      <c r="Q48" s="19"/>
      <c r="R48" s="32" t="e">
        <f t="shared" si="32"/>
        <v>#REF!</v>
      </c>
      <c r="S48" s="32" t="e">
        <f t="shared" si="33"/>
        <v>#REF!</v>
      </c>
      <c r="T48" s="32" t="e">
        <f t="shared" si="34"/>
        <v>#REF!</v>
      </c>
      <c r="U48" s="32" t="e">
        <f t="shared" si="35"/>
        <v>#REF!</v>
      </c>
      <c r="V48" s="32" t="e">
        <f t="shared" si="28"/>
        <v>#REF!</v>
      </c>
    </row>
    <row r="49" spans="1:22" ht="17.100000000000001" customHeight="1">
      <c r="A49" s="9"/>
      <c r="B49" s="9"/>
      <c r="C49" s="34" t="s">
        <v>93</v>
      </c>
      <c r="D49" s="62"/>
      <c r="E49" s="66">
        <v>1</v>
      </c>
      <c r="F49" s="49">
        <v>562.66</v>
      </c>
      <c r="G49" s="49">
        <v>775.08</v>
      </c>
      <c r="H49" s="49">
        <v>588.91999999999996</v>
      </c>
      <c r="I49" s="49">
        <v>854.08</v>
      </c>
      <c r="J49" s="49">
        <f>+'sum (4)'!K54</f>
        <v>119.4</v>
      </c>
      <c r="K49" s="49">
        <f>+'sum (4)'!L54</f>
        <v>106.68</v>
      </c>
      <c r="L49" s="19"/>
      <c r="M49" s="36">
        <f t="shared" si="29"/>
        <v>37.752816976504477</v>
      </c>
      <c r="N49" s="36">
        <f t="shared" si="30"/>
        <v>-24.018165866749253</v>
      </c>
      <c r="O49" s="36">
        <f t="shared" si="31"/>
        <v>45.024791143109447</v>
      </c>
      <c r="P49" s="36">
        <f t="shared" si="24"/>
        <v>-10.653266331658296</v>
      </c>
      <c r="Q49" s="19"/>
      <c r="R49" s="32" t="e">
        <f t="shared" si="32"/>
        <v>#REF!</v>
      </c>
      <c r="S49" s="32" t="e">
        <f t="shared" si="33"/>
        <v>#REF!</v>
      </c>
      <c r="T49" s="32" t="e">
        <f t="shared" si="34"/>
        <v>#REF!</v>
      </c>
      <c r="U49" s="32" t="e">
        <f t="shared" si="35"/>
        <v>#REF!</v>
      </c>
      <c r="V49" s="32" t="e">
        <f t="shared" si="28"/>
        <v>#REF!</v>
      </c>
    </row>
    <row r="50" spans="1:22" ht="17.100000000000001" customHeight="1">
      <c r="A50" s="9"/>
      <c r="B50" s="9"/>
      <c r="C50" s="63" t="s">
        <v>98</v>
      </c>
      <c r="D50" s="62"/>
      <c r="E50" s="66"/>
      <c r="F50" s="49" t="e">
        <f t="shared" ref="F50:K50" si="36">+F44-F45-F46-F47-F48-F49</f>
        <v>#REF!</v>
      </c>
      <c r="G50" s="49" t="e">
        <f t="shared" si="36"/>
        <v>#REF!</v>
      </c>
      <c r="H50" s="49" t="e">
        <f t="shared" si="36"/>
        <v>#REF!</v>
      </c>
      <c r="I50" s="49" t="e">
        <f t="shared" si="36"/>
        <v>#REF!</v>
      </c>
      <c r="J50" s="49" t="e">
        <f t="shared" si="36"/>
        <v>#REF!</v>
      </c>
      <c r="K50" s="49" t="e">
        <f t="shared" si="36"/>
        <v>#REF!</v>
      </c>
      <c r="L50" s="19"/>
      <c r="M50" s="36" t="e">
        <f t="shared" si="29"/>
        <v>#REF!</v>
      </c>
      <c r="N50" s="36" t="e">
        <f t="shared" si="30"/>
        <v>#REF!</v>
      </c>
      <c r="O50" s="36" t="e">
        <f t="shared" si="31"/>
        <v>#REF!</v>
      </c>
      <c r="P50" s="36" t="e">
        <f t="shared" si="24"/>
        <v>#REF!</v>
      </c>
      <c r="Q50" s="19"/>
      <c r="R50" s="32" t="e">
        <f t="shared" si="32"/>
        <v>#REF!</v>
      </c>
      <c r="S50" s="32" t="e">
        <f t="shared" si="33"/>
        <v>#REF!</v>
      </c>
      <c r="T50" s="32" t="e">
        <f t="shared" si="34"/>
        <v>#REF!</v>
      </c>
      <c r="U50" s="32" t="e">
        <f t="shared" si="35"/>
        <v>#REF!</v>
      </c>
      <c r="V50" s="32" t="e">
        <f t="shared" si="28"/>
        <v>#REF!</v>
      </c>
    </row>
    <row r="51" spans="1:22" ht="17.100000000000001" customHeight="1">
      <c r="A51" s="9"/>
      <c r="B51" s="9">
        <v>3</v>
      </c>
      <c r="C51" s="34" t="s">
        <v>17</v>
      </c>
      <c r="D51" s="27"/>
      <c r="E51" s="66">
        <f>+E52+E53+E54+E55+E56</f>
        <v>5</v>
      </c>
      <c r="F51" s="49" t="e">
        <f>+#REF!</f>
        <v>#REF!</v>
      </c>
      <c r="G51" s="49" t="e">
        <f>+#REF!</f>
        <v>#REF!</v>
      </c>
      <c r="H51" s="49" t="e">
        <f>+#REF!</f>
        <v>#REF!</v>
      </c>
      <c r="I51" s="49" t="e">
        <f>+#REF!</f>
        <v>#REF!</v>
      </c>
      <c r="J51" s="49" t="e">
        <f>+#REF!</f>
        <v>#REF!</v>
      </c>
      <c r="K51" s="49" t="e">
        <f>+#REF!</f>
        <v>#REF!</v>
      </c>
      <c r="L51" s="19"/>
      <c r="M51" s="36" t="e">
        <f t="shared" si="29"/>
        <v>#REF!</v>
      </c>
      <c r="N51" s="36" t="e">
        <f t="shared" si="30"/>
        <v>#REF!</v>
      </c>
      <c r="O51" s="36" t="e">
        <f t="shared" si="31"/>
        <v>#REF!</v>
      </c>
      <c r="P51" s="36" t="e">
        <f t="shared" si="24"/>
        <v>#REF!</v>
      </c>
      <c r="Q51" s="19"/>
      <c r="R51" s="32" t="e">
        <f t="shared" si="32"/>
        <v>#REF!</v>
      </c>
      <c r="S51" s="32" t="e">
        <f t="shared" si="33"/>
        <v>#REF!</v>
      </c>
      <c r="T51" s="32" t="e">
        <f t="shared" si="34"/>
        <v>#REF!</v>
      </c>
      <c r="U51" s="32" t="e">
        <f t="shared" si="35"/>
        <v>#REF!</v>
      </c>
      <c r="V51" s="32" t="e">
        <f t="shared" si="28"/>
        <v>#REF!</v>
      </c>
    </row>
    <row r="52" spans="1:22" ht="17.100000000000001" customHeight="1">
      <c r="A52" s="9"/>
      <c r="B52" s="9"/>
      <c r="C52" s="34" t="s">
        <v>77</v>
      </c>
      <c r="D52" s="62"/>
      <c r="E52" s="66">
        <v>1</v>
      </c>
      <c r="F52" s="49">
        <v>1094.2</v>
      </c>
      <c r="G52" s="49">
        <v>1326.53</v>
      </c>
      <c r="H52" s="49">
        <v>1693.62</v>
      </c>
      <c r="I52" s="49">
        <v>1445.05</v>
      </c>
      <c r="J52" s="49">
        <f>+'sum (4)'!K57</f>
        <v>288.68</v>
      </c>
      <c r="K52" s="49">
        <f>+'sum (4)'!L57</f>
        <v>357.84</v>
      </c>
      <c r="L52" s="19"/>
      <c r="M52" s="36">
        <f t="shared" si="29"/>
        <v>21.232864193017733</v>
      </c>
      <c r="N52" s="36">
        <f t="shared" si="30"/>
        <v>27.672951233669796</v>
      </c>
      <c r="O52" s="36">
        <f t="shared" si="31"/>
        <v>-14.67684604574816</v>
      </c>
      <c r="P52" s="36">
        <f t="shared" si="24"/>
        <v>23.95732298739086</v>
      </c>
      <c r="Q52" s="19"/>
      <c r="R52" s="32" t="e">
        <f t="shared" si="32"/>
        <v>#REF!</v>
      </c>
      <c r="S52" s="32" t="e">
        <f t="shared" si="33"/>
        <v>#REF!</v>
      </c>
      <c r="T52" s="32" t="e">
        <f t="shared" si="34"/>
        <v>#REF!</v>
      </c>
      <c r="U52" s="32" t="e">
        <f t="shared" si="35"/>
        <v>#REF!</v>
      </c>
      <c r="V52" s="32" t="e">
        <f t="shared" si="28"/>
        <v>#REF!</v>
      </c>
    </row>
    <row r="53" spans="1:22" ht="17.100000000000001" customHeight="1">
      <c r="A53" s="9"/>
      <c r="B53" s="9"/>
      <c r="C53" s="34" t="s">
        <v>83</v>
      </c>
      <c r="D53" s="62"/>
      <c r="E53" s="66">
        <v>1</v>
      </c>
      <c r="F53" s="49">
        <v>377.37</v>
      </c>
      <c r="G53" s="49">
        <v>480.22</v>
      </c>
      <c r="H53" s="49">
        <v>635.09</v>
      </c>
      <c r="I53" s="49">
        <v>587.17999999999995</v>
      </c>
      <c r="J53" s="49">
        <f>+'sum (4)'!K58</f>
        <v>128.91999999999999</v>
      </c>
      <c r="K53" s="49">
        <f>+'sum (4)'!L58</f>
        <v>190.34</v>
      </c>
      <c r="L53" s="19"/>
      <c r="M53" s="36">
        <f t="shared" si="29"/>
        <v>27.254418740228424</v>
      </c>
      <c r="N53" s="36">
        <f t="shared" si="30"/>
        <v>32.24980217400357</v>
      </c>
      <c r="O53" s="36">
        <f t="shared" si="31"/>
        <v>-7.5438126879655005</v>
      </c>
      <c r="P53" s="36">
        <f t="shared" si="24"/>
        <v>47.641948495190832</v>
      </c>
      <c r="Q53" s="19"/>
      <c r="R53" s="32" t="e">
        <f t="shared" si="32"/>
        <v>#REF!</v>
      </c>
      <c r="S53" s="32" t="e">
        <f t="shared" si="33"/>
        <v>#REF!</v>
      </c>
      <c r="T53" s="32" t="e">
        <f t="shared" si="34"/>
        <v>#REF!</v>
      </c>
      <c r="U53" s="32" t="e">
        <f t="shared" si="35"/>
        <v>#REF!</v>
      </c>
      <c r="V53" s="32" t="e">
        <f t="shared" si="28"/>
        <v>#REF!</v>
      </c>
    </row>
    <row r="54" spans="1:22" ht="17.100000000000001" customHeight="1">
      <c r="A54" s="9"/>
      <c r="B54" s="9"/>
      <c r="C54" s="34" t="s">
        <v>88</v>
      </c>
      <c r="D54" s="62"/>
      <c r="E54" s="66">
        <v>1</v>
      </c>
      <c r="F54" s="49">
        <v>269.26</v>
      </c>
      <c r="G54" s="49">
        <v>357.36</v>
      </c>
      <c r="H54" s="49">
        <v>890.53</v>
      </c>
      <c r="I54" s="49">
        <v>795.61</v>
      </c>
      <c r="J54" s="49">
        <f>+'sum (4)'!K59</f>
        <v>166.61</v>
      </c>
      <c r="K54" s="49">
        <f>+'sum (4)'!L59</f>
        <v>127.41</v>
      </c>
      <c r="L54" s="19"/>
      <c r="M54" s="36">
        <f t="shared" si="29"/>
        <v>32.719304761197357</v>
      </c>
      <c r="N54" s="36">
        <f t="shared" si="30"/>
        <v>149.19688829191847</v>
      </c>
      <c r="O54" s="36">
        <f t="shared" si="31"/>
        <v>-10.658821151449139</v>
      </c>
      <c r="P54" s="36">
        <f t="shared" si="24"/>
        <v>-23.527999519836751</v>
      </c>
      <c r="Q54" s="19"/>
      <c r="R54" s="32" t="e">
        <f t="shared" si="32"/>
        <v>#REF!</v>
      </c>
      <c r="S54" s="32" t="e">
        <f t="shared" si="33"/>
        <v>#REF!</v>
      </c>
      <c r="T54" s="32" t="e">
        <f t="shared" si="34"/>
        <v>#REF!</v>
      </c>
      <c r="U54" s="32" t="e">
        <f t="shared" si="35"/>
        <v>#REF!</v>
      </c>
      <c r="V54" s="32" t="e">
        <f t="shared" si="28"/>
        <v>#REF!</v>
      </c>
    </row>
    <row r="55" spans="1:22" ht="17.100000000000001" customHeight="1">
      <c r="A55" s="9"/>
      <c r="B55" s="9"/>
      <c r="C55" s="34" t="s">
        <v>94</v>
      </c>
      <c r="D55" s="62"/>
      <c r="E55" s="66">
        <v>1</v>
      </c>
      <c r="F55" s="49">
        <v>95.39</v>
      </c>
      <c r="G55" s="49">
        <v>168.1</v>
      </c>
      <c r="H55" s="49">
        <v>231.66</v>
      </c>
      <c r="I55" s="49">
        <v>201.3</v>
      </c>
      <c r="J55" s="49">
        <f>+'sum (4)'!K60</f>
        <v>53.69</v>
      </c>
      <c r="K55" s="49">
        <f>+'sum (4)'!L60</f>
        <v>43.14</v>
      </c>
      <c r="L55" s="19"/>
      <c r="M55" s="36">
        <f t="shared" si="29"/>
        <v>76.223922843065296</v>
      </c>
      <c r="N55" s="36">
        <f t="shared" si="30"/>
        <v>37.810826888756701</v>
      </c>
      <c r="O55" s="36">
        <f t="shared" si="31"/>
        <v>-13.105413105413099</v>
      </c>
      <c r="P55" s="36">
        <f t="shared" si="24"/>
        <v>-19.649841683739989</v>
      </c>
      <c r="Q55" s="19"/>
      <c r="R55" s="32" t="e">
        <f t="shared" si="32"/>
        <v>#REF!</v>
      </c>
      <c r="S55" s="32" t="e">
        <f t="shared" si="33"/>
        <v>#REF!</v>
      </c>
      <c r="T55" s="32" t="e">
        <f t="shared" si="34"/>
        <v>#REF!</v>
      </c>
      <c r="U55" s="32" t="e">
        <f t="shared" si="35"/>
        <v>#REF!</v>
      </c>
      <c r="V55" s="32" t="e">
        <f t="shared" si="28"/>
        <v>#REF!</v>
      </c>
    </row>
    <row r="56" spans="1:22" ht="17.100000000000001" customHeight="1">
      <c r="A56" s="9"/>
      <c r="B56" s="9"/>
      <c r="C56" s="34" t="s">
        <v>96</v>
      </c>
      <c r="D56" s="62"/>
      <c r="E56" s="66">
        <v>1</v>
      </c>
      <c r="F56" s="49">
        <v>71.75</v>
      </c>
      <c r="G56" s="49">
        <v>105.65</v>
      </c>
      <c r="H56" s="49">
        <v>130.41</v>
      </c>
      <c r="I56" s="49">
        <v>122.75</v>
      </c>
      <c r="J56" s="49">
        <f>+'sum (4)'!K61</f>
        <v>24.97</v>
      </c>
      <c r="K56" s="49">
        <f>+'sum (4)'!L61</f>
        <v>30.59</v>
      </c>
      <c r="L56" s="19"/>
      <c r="M56" s="36">
        <f t="shared" si="29"/>
        <v>47.247386759581886</v>
      </c>
      <c r="N56" s="36">
        <f t="shared" si="30"/>
        <v>23.435873166114529</v>
      </c>
      <c r="O56" s="36">
        <f t="shared" si="31"/>
        <v>-5.8737826853768826</v>
      </c>
      <c r="P56" s="36">
        <f t="shared" si="24"/>
        <v>22.507008410092123</v>
      </c>
      <c r="Q56" s="19"/>
      <c r="R56" s="32" t="e">
        <f t="shared" si="32"/>
        <v>#REF!</v>
      </c>
      <c r="S56" s="32" t="e">
        <f t="shared" si="33"/>
        <v>#REF!</v>
      </c>
      <c r="T56" s="32" t="e">
        <f t="shared" si="34"/>
        <v>#REF!</v>
      </c>
      <c r="U56" s="32" t="e">
        <f t="shared" si="35"/>
        <v>#REF!</v>
      </c>
      <c r="V56" s="32" t="e">
        <f t="shared" si="28"/>
        <v>#REF!</v>
      </c>
    </row>
    <row r="57" spans="1:22" ht="17.100000000000001" customHeight="1">
      <c r="A57" s="9"/>
      <c r="B57" s="9"/>
      <c r="C57" s="63" t="s">
        <v>98</v>
      </c>
      <c r="D57" s="62"/>
      <c r="E57" s="66"/>
      <c r="F57" s="49" t="e">
        <f t="shared" ref="F57:K57" si="37">+F51-F52-F53-F54-F55-F56</f>
        <v>#REF!</v>
      </c>
      <c r="G57" s="49" t="e">
        <f t="shared" si="37"/>
        <v>#REF!</v>
      </c>
      <c r="H57" s="49" t="e">
        <f t="shared" si="37"/>
        <v>#REF!</v>
      </c>
      <c r="I57" s="49" t="e">
        <f t="shared" si="37"/>
        <v>#REF!</v>
      </c>
      <c r="J57" s="49" t="e">
        <f t="shared" si="37"/>
        <v>#REF!</v>
      </c>
      <c r="K57" s="49" t="e">
        <f t="shared" si="37"/>
        <v>#REF!</v>
      </c>
      <c r="L57" s="19"/>
      <c r="M57" s="36" t="e">
        <f t="shared" si="29"/>
        <v>#REF!</v>
      </c>
      <c r="N57" s="36" t="e">
        <f t="shared" si="30"/>
        <v>#REF!</v>
      </c>
      <c r="O57" s="36" t="e">
        <f t="shared" si="31"/>
        <v>#REF!</v>
      </c>
      <c r="P57" s="36" t="e">
        <f t="shared" si="24"/>
        <v>#REF!</v>
      </c>
      <c r="Q57" s="19"/>
      <c r="R57" s="32" t="e">
        <f t="shared" si="32"/>
        <v>#REF!</v>
      </c>
      <c r="S57" s="32" t="e">
        <f t="shared" si="33"/>
        <v>#REF!</v>
      </c>
      <c r="T57" s="32" t="e">
        <f t="shared" si="34"/>
        <v>#REF!</v>
      </c>
      <c r="U57" s="32" t="e">
        <f t="shared" si="35"/>
        <v>#REF!</v>
      </c>
      <c r="V57" s="32" t="e">
        <f t="shared" si="28"/>
        <v>#REF!</v>
      </c>
    </row>
    <row r="58" spans="1:22" ht="17.100000000000001" customHeight="1">
      <c r="A58" s="9"/>
      <c r="B58" s="9">
        <v>4</v>
      </c>
      <c r="C58" s="34" t="s">
        <v>15</v>
      </c>
      <c r="D58" s="27"/>
      <c r="E58" s="66">
        <f>+E59+E60+E61+E62</f>
        <v>4</v>
      </c>
      <c r="F58" s="49" t="e">
        <f>+#REF!</f>
        <v>#REF!</v>
      </c>
      <c r="G58" s="49" t="e">
        <f>+#REF!</f>
        <v>#REF!</v>
      </c>
      <c r="H58" s="49" t="e">
        <f>+#REF!</f>
        <v>#REF!</v>
      </c>
      <c r="I58" s="49" t="e">
        <f>+#REF!</f>
        <v>#REF!</v>
      </c>
      <c r="J58" s="49" t="e">
        <f>+#REF!</f>
        <v>#REF!</v>
      </c>
      <c r="K58" s="49" t="e">
        <f>+#REF!</f>
        <v>#REF!</v>
      </c>
      <c r="L58" s="19"/>
      <c r="M58" s="36" t="e">
        <f t="shared" si="29"/>
        <v>#REF!</v>
      </c>
      <c r="N58" s="36" t="e">
        <f t="shared" si="30"/>
        <v>#REF!</v>
      </c>
      <c r="O58" s="36" t="e">
        <f t="shared" si="31"/>
        <v>#REF!</v>
      </c>
      <c r="P58" s="36" t="e">
        <f t="shared" si="24"/>
        <v>#REF!</v>
      </c>
      <c r="Q58" s="19"/>
      <c r="R58" s="32" t="e">
        <f t="shared" si="32"/>
        <v>#REF!</v>
      </c>
      <c r="S58" s="32" t="e">
        <f t="shared" si="33"/>
        <v>#REF!</v>
      </c>
      <c r="T58" s="32" t="e">
        <f t="shared" si="34"/>
        <v>#REF!</v>
      </c>
      <c r="U58" s="32" t="e">
        <f t="shared" si="35"/>
        <v>#REF!</v>
      </c>
      <c r="V58" s="32" t="e">
        <f t="shared" si="28"/>
        <v>#REF!</v>
      </c>
    </row>
    <row r="59" spans="1:22" ht="17.100000000000001" customHeight="1">
      <c r="A59" s="9"/>
      <c r="B59" s="9"/>
      <c r="C59" s="34" t="s">
        <v>78</v>
      </c>
      <c r="D59" s="62"/>
      <c r="E59" s="66">
        <v>1</v>
      </c>
      <c r="F59" s="49">
        <v>628.04</v>
      </c>
      <c r="G59" s="49">
        <v>938.3</v>
      </c>
      <c r="H59" s="49">
        <v>1229.01</v>
      </c>
      <c r="I59" s="49">
        <v>1000.35</v>
      </c>
      <c r="J59" s="49">
        <f>+'sum (4)'!K64</f>
        <v>154.11000000000001</v>
      </c>
      <c r="K59" s="49">
        <f>+'sum (4)'!L64</f>
        <v>340.23</v>
      </c>
      <c r="L59" s="19"/>
      <c r="M59" s="36">
        <f t="shared" si="29"/>
        <v>49.401312018342793</v>
      </c>
      <c r="N59" s="36">
        <f t="shared" si="30"/>
        <v>30.982628157305768</v>
      </c>
      <c r="O59" s="36">
        <f t="shared" si="31"/>
        <v>-18.60521883467181</v>
      </c>
      <c r="P59" s="36">
        <f>((K59/J59)-1)*100</f>
        <v>120.77087794432546</v>
      </c>
      <c r="Q59" s="19"/>
      <c r="R59" s="32" t="e">
        <f t="shared" si="32"/>
        <v>#REF!</v>
      </c>
      <c r="S59" s="32" t="e">
        <f t="shared" si="33"/>
        <v>#REF!</v>
      </c>
      <c r="T59" s="32" t="e">
        <f t="shared" si="34"/>
        <v>#REF!</v>
      </c>
      <c r="U59" s="32" t="e">
        <f t="shared" si="35"/>
        <v>#REF!</v>
      </c>
      <c r="V59" s="32" t="e">
        <f t="shared" si="28"/>
        <v>#REF!</v>
      </c>
    </row>
    <row r="60" spans="1:22" ht="17.100000000000001" customHeight="1">
      <c r="A60" s="9"/>
      <c r="B60" s="9"/>
      <c r="C60" s="34" t="s">
        <v>21</v>
      </c>
      <c r="D60" s="62"/>
      <c r="E60" s="66">
        <v>1</v>
      </c>
      <c r="F60" s="49">
        <v>637.14</v>
      </c>
      <c r="G60" s="49">
        <v>851.2</v>
      </c>
      <c r="H60" s="49">
        <v>886.51</v>
      </c>
      <c r="I60" s="49">
        <v>728.53</v>
      </c>
      <c r="J60" s="49">
        <f>+'sum (4)'!K65</f>
        <v>146.53</v>
      </c>
      <c r="K60" s="49">
        <f>+'sum (4)'!L65</f>
        <v>203.78</v>
      </c>
      <c r="L60" s="19"/>
      <c r="M60" s="36">
        <f t="shared" si="29"/>
        <v>33.597011645792143</v>
      </c>
      <c r="N60" s="36">
        <f t="shared" si="30"/>
        <v>4.1482612781954753</v>
      </c>
      <c r="O60" s="36">
        <f t="shared" si="31"/>
        <v>-17.820441957789534</v>
      </c>
      <c r="P60" s="36">
        <f>((K60/J60)-1)*100</f>
        <v>39.070497509042525</v>
      </c>
      <c r="Q60" s="19"/>
      <c r="R60" s="32" t="e">
        <f t="shared" si="32"/>
        <v>#REF!</v>
      </c>
      <c r="S60" s="32" t="e">
        <f t="shared" si="33"/>
        <v>#REF!</v>
      </c>
      <c r="T60" s="32" t="e">
        <f t="shared" si="34"/>
        <v>#REF!</v>
      </c>
      <c r="U60" s="32" t="e">
        <f t="shared" si="35"/>
        <v>#REF!</v>
      </c>
      <c r="V60" s="32" t="e">
        <f t="shared" si="28"/>
        <v>#REF!</v>
      </c>
    </row>
    <row r="61" spans="1:22" ht="17.100000000000001" customHeight="1">
      <c r="A61" s="9"/>
      <c r="B61" s="9"/>
      <c r="C61" s="34" t="s">
        <v>89</v>
      </c>
      <c r="D61" s="62"/>
      <c r="E61" s="66">
        <v>1</v>
      </c>
      <c r="F61" s="49">
        <v>351.11</v>
      </c>
      <c r="G61" s="49">
        <v>381.65</v>
      </c>
      <c r="H61" s="49">
        <v>380.06</v>
      </c>
      <c r="I61" s="49">
        <v>383.49</v>
      </c>
      <c r="J61" s="49">
        <f>+'sum (4)'!K66</f>
        <v>85.72</v>
      </c>
      <c r="K61" s="49">
        <f>+'sum (4)'!L66</f>
        <v>132.88999999999999</v>
      </c>
      <c r="L61" s="19"/>
      <c r="M61" s="36">
        <f t="shared" si="29"/>
        <v>8.6981287915467895</v>
      </c>
      <c r="N61" s="36">
        <f t="shared" si="30"/>
        <v>-0.41661207913008536</v>
      </c>
      <c r="O61" s="36">
        <f t="shared" si="31"/>
        <v>0.90248908067147582</v>
      </c>
      <c r="P61" s="36">
        <f>((K61/J61)-1)*100</f>
        <v>55.027998133457757</v>
      </c>
      <c r="Q61" s="19"/>
      <c r="R61" s="32" t="e">
        <f t="shared" si="32"/>
        <v>#REF!</v>
      </c>
      <c r="S61" s="32" t="e">
        <f t="shared" si="33"/>
        <v>#REF!</v>
      </c>
      <c r="T61" s="32" t="e">
        <f t="shared" si="34"/>
        <v>#REF!</v>
      </c>
      <c r="U61" s="32" t="e">
        <f t="shared" si="35"/>
        <v>#REF!</v>
      </c>
      <c r="V61" s="32" t="e">
        <f t="shared" si="28"/>
        <v>#REF!</v>
      </c>
    </row>
    <row r="62" spans="1:22" ht="17.100000000000001" customHeight="1">
      <c r="A62" s="9"/>
      <c r="B62" s="9"/>
      <c r="C62" s="34" t="s">
        <v>92</v>
      </c>
      <c r="D62" s="62"/>
      <c r="E62" s="66">
        <v>1</v>
      </c>
      <c r="F62" s="49">
        <v>262.94</v>
      </c>
      <c r="G62" s="49">
        <v>343.3</v>
      </c>
      <c r="H62" s="49">
        <v>328.02</v>
      </c>
      <c r="I62" s="49">
        <v>139.91999999999999</v>
      </c>
      <c r="J62" s="49">
        <f>+'sum (4)'!K67</f>
        <v>27.9</v>
      </c>
      <c r="K62" s="49">
        <f>+'sum (4)'!L67</f>
        <v>111.63</v>
      </c>
      <c r="L62" s="19"/>
      <c r="M62" s="36">
        <f t="shared" si="29"/>
        <v>30.562105423290497</v>
      </c>
      <c r="N62" s="36">
        <f t="shared" si="30"/>
        <v>-4.4509175648121291</v>
      </c>
      <c r="O62" s="36">
        <f t="shared" si="31"/>
        <v>-57.344064386317918</v>
      </c>
      <c r="P62" s="36">
        <f>((K62/J62)-1)*100</f>
        <v>300.10752688172045</v>
      </c>
      <c r="Q62" s="19"/>
      <c r="R62" s="32" t="e">
        <f t="shared" si="32"/>
        <v>#REF!</v>
      </c>
      <c r="S62" s="32" t="e">
        <f t="shared" si="33"/>
        <v>#REF!</v>
      </c>
      <c r="T62" s="32" t="e">
        <f t="shared" si="34"/>
        <v>#REF!</v>
      </c>
      <c r="U62" s="32" t="e">
        <f t="shared" si="35"/>
        <v>#REF!</v>
      </c>
      <c r="V62" s="32" t="e">
        <f t="shared" si="28"/>
        <v>#REF!</v>
      </c>
    </row>
    <row r="63" spans="1:22" ht="17.100000000000001" customHeight="1">
      <c r="A63" s="9"/>
      <c r="B63" s="9"/>
      <c r="C63" s="63" t="s">
        <v>98</v>
      </c>
      <c r="D63" s="62"/>
      <c r="E63" s="66"/>
      <c r="F63" s="49" t="e">
        <f t="shared" ref="F63:K63" si="38">+F58-F59-F60-F61-F62</f>
        <v>#REF!</v>
      </c>
      <c r="G63" s="49" t="e">
        <f t="shared" si="38"/>
        <v>#REF!</v>
      </c>
      <c r="H63" s="49" t="e">
        <f t="shared" si="38"/>
        <v>#REF!</v>
      </c>
      <c r="I63" s="49" t="e">
        <f t="shared" si="38"/>
        <v>#REF!</v>
      </c>
      <c r="J63" s="49" t="e">
        <f t="shared" si="38"/>
        <v>#REF!</v>
      </c>
      <c r="K63" s="49" t="e">
        <f t="shared" si="38"/>
        <v>#REF!</v>
      </c>
      <c r="L63" s="19"/>
      <c r="M63" s="36" t="e">
        <f t="shared" si="29"/>
        <v>#REF!</v>
      </c>
      <c r="N63" s="36" t="e">
        <f t="shared" si="30"/>
        <v>#REF!</v>
      </c>
      <c r="O63" s="36" t="e">
        <f t="shared" si="31"/>
        <v>#REF!</v>
      </c>
      <c r="P63" s="36" t="e">
        <f t="shared" si="24"/>
        <v>#REF!</v>
      </c>
      <c r="Q63" s="19"/>
      <c r="R63" s="32" t="e">
        <f t="shared" si="32"/>
        <v>#REF!</v>
      </c>
      <c r="S63" s="32" t="e">
        <f t="shared" si="33"/>
        <v>#REF!</v>
      </c>
      <c r="T63" s="32" t="e">
        <f t="shared" si="34"/>
        <v>#REF!</v>
      </c>
      <c r="U63" s="32" t="e">
        <f t="shared" si="35"/>
        <v>#REF!</v>
      </c>
      <c r="V63" s="32" t="e">
        <f t="shared" si="28"/>
        <v>#REF!</v>
      </c>
    </row>
    <row r="64" spans="1:22" ht="17.100000000000001" customHeight="1">
      <c r="A64" s="9"/>
      <c r="B64" s="9">
        <v>5</v>
      </c>
      <c r="C64" s="34" t="s">
        <v>23</v>
      </c>
      <c r="D64" s="27"/>
      <c r="E64" s="66">
        <f>+E65+E66+E67+E68</f>
        <v>4</v>
      </c>
      <c r="F64" s="49" t="e">
        <f>+#REF!</f>
        <v>#REF!</v>
      </c>
      <c r="G64" s="49" t="e">
        <f>+#REF!</f>
        <v>#REF!</v>
      </c>
      <c r="H64" s="49" t="e">
        <f>+#REF!</f>
        <v>#REF!</v>
      </c>
      <c r="I64" s="49" t="e">
        <f>+#REF!</f>
        <v>#REF!</v>
      </c>
      <c r="J64" s="49" t="e">
        <f>+#REF!</f>
        <v>#REF!</v>
      </c>
      <c r="K64" s="49" t="e">
        <f>+#REF!</f>
        <v>#REF!</v>
      </c>
      <c r="L64" s="19"/>
      <c r="M64" s="36" t="e">
        <f t="shared" si="29"/>
        <v>#REF!</v>
      </c>
      <c r="N64" s="36" t="e">
        <f t="shared" si="30"/>
        <v>#REF!</v>
      </c>
      <c r="O64" s="36" t="e">
        <f t="shared" si="31"/>
        <v>#REF!</v>
      </c>
      <c r="P64" s="36" t="e">
        <f t="shared" si="24"/>
        <v>#REF!</v>
      </c>
      <c r="Q64" s="19"/>
      <c r="R64" s="32" t="e">
        <f t="shared" si="32"/>
        <v>#REF!</v>
      </c>
      <c r="S64" s="32" t="e">
        <f t="shared" si="33"/>
        <v>#REF!</v>
      </c>
      <c r="T64" s="32" t="e">
        <f t="shared" si="34"/>
        <v>#REF!</v>
      </c>
      <c r="U64" s="32" t="e">
        <f t="shared" si="35"/>
        <v>#REF!</v>
      </c>
      <c r="V64" s="32" t="e">
        <f t="shared" si="28"/>
        <v>#REF!</v>
      </c>
    </row>
    <row r="65" spans="1:22" ht="17.100000000000001" customHeight="1">
      <c r="A65" s="9"/>
      <c r="B65" s="9"/>
      <c r="C65" s="34" t="s">
        <v>79</v>
      </c>
      <c r="D65" s="62"/>
      <c r="E65" s="66">
        <v>1</v>
      </c>
      <c r="F65" s="49">
        <v>352.3</v>
      </c>
      <c r="G65" s="49">
        <v>527.04</v>
      </c>
      <c r="H65" s="49">
        <v>606.15</v>
      </c>
      <c r="I65" s="49">
        <v>857.43</v>
      </c>
      <c r="J65" s="49">
        <f>+'sum (4)'!K71</f>
        <v>182.99</v>
      </c>
      <c r="K65" s="49">
        <f>+'sum (4)'!L71</f>
        <v>295.24</v>
      </c>
      <c r="L65" s="19"/>
      <c r="M65" s="36">
        <f t="shared" si="29"/>
        <v>49.599772920806103</v>
      </c>
      <c r="N65" s="36">
        <f t="shared" si="30"/>
        <v>15.010245901639351</v>
      </c>
      <c r="O65" s="36">
        <f t="shared" si="31"/>
        <v>41.455085374907206</v>
      </c>
      <c r="P65" s="36">
        <f>((K65/J65)-1)*100</f>
        <v>61.34214984425379</v>
      </c>
      <c r="Q65" s="19"/>
      <c r="R65" s="32" t="e">
        <f t="shared" si="32"/>
        <v>#REF!</v>
      </c>
      <c r="S65" s="32" t="e">
        <f t="shared" si="33"/>
        <v>#REF!</v>
      </c>
      <c r="T65" s="32" t="e">
        <f t="shared" si="34"/>
        <v>#REF!</v>
      </c>
      <c r="U65" s="32" t="e">
        <f t="shared" si="35"/>
        <v>#REF!</v>
      </c>
      <c r="V65" s="32" t="e">
        <f t="shared" si="28"/>
        <v>#REF!</v>
      </c>
    </row>
    <row r="66" spans="1:22" ht="17.100000000000001" customHeight="1">
      <c r="A66" s="9"/>
      <c r="B66" s="9"/>
      <c r="C66" s="34" t="s">
        <v>85</v>
      </c>
      <c r="D66" s="62"/>
      <c r="E66" s="66">
        <v>1</v>
      </c>
      <c r="F66" s="49">
        <v>231.87</v>
      </c>
      <c r="G66" s="49">
        <v>425.32</v>
      </c>
      <c r="H66" s="49">
        <v>494.68</v>
      </c>
      <c r="I66" s="49">
        <v>452.95</v>
      </c>
      <c r="J66" s="49">
        <f>+'sum (4)'!K72</f>
        <v>93.46</v>
      </c>
      <c r="K66" s="49">
        <f>+'sum (4)'!L72</f>
        <v>144.47999999999999</v>
      </c>
      <c r="L66" s="19"/>
      <c r="M66" s="36">
        <f t="shared" si="29"/>
        <v>83.43037046620951</v>
      </c>
      <c r="N66" s="36">
        <f t="shared" si="30"/>
        <v>16.307721245180097</v>
      </c>
      <c r="O66" s="36">
        <f t="shared" si="31"/>
        <v>-8.435756448613251</v>
      </c>
      <c r="P66" s="36">
        <f>((K66/J66)-1)*100</f>
        <v>54.590199015621657</v>
      </c>
      <c r="Q66" s="19"/>
      <c r="R66" s="32" t="e">
        <f t="shared" si="32"/>
        <v>#REF!</v>
      </c>
      <c r="S66" s="32" t="e">
        <f t="shared" si="33"/>
        <v>#REF!</v>
      </c>
      <c r="T66" s="32" t="e">
        <f t="shared" si="34"/>
        <v>#REF!</v>
      </c>
      <c r="U66" s="32" t="e">
        <f t="shared" si="35"/>
        <v>#REF!</v>
      </c>
      <c r="V66" s="32" t="e">
        <f t="shared" si="28"/>
        <v>#REF!</v>
      </c>
    </row>
    <row r="67" spans="1:22" ht="17.100000000000001" customHeight="1">
      <c r="A67" s="9"/>
      <c r="B67" s="9"/>
      <c r="C67" s="34" t="s">
        <v>90</v>
      </c>
      <c r="D67" s="62"/>
      <c r="E67" s="66">
        <v>1</v>
      </c>
      <c r="F67" s="49">
        <v>385.12</v>
      </c>
      <c r="G67" s="49">
        <v>616.23</v>
      </c>
      <c r="H67" s="49">
        <v>959.11</v>
      </c>
      <c r="I67" s="49">
        <v>405.69</v>
      </c>
      <c r="J67" s="49">
        <f>+'sum (4)'!K76</f>
        <v>97.48</v>
      </c>
      <c r="K67" s="49">
        <f>+'sum (4)'!L76</f>
        <v>132.26</v>
      </c>
      <c r="L67" s="19"/>
      <c r="M67" s="36">
        <f t="shared" si="29"/>
        <v>60.009867054424589</v>
      </c>
      <c r="N67" s="36">
        <f t="shared" si="30"/>
        <v>55.641562403647995</v>
      </c>
      <c r="O67" s="36">
        <f t="shared" si="31"/>
        <v>-57.70141068282053</v>
      </c>
      <c r="P67" s="36">
        <f>((K67/J67)-1)*100</f>
        <v>35.679113664341379</v>
      </c>
      <c r="Q67" s="19"/>
      <c r="R67" s="32" t="e">
        <f t="shared" si="32"/>
        <v>#REF!</v>
      </c>
      <c r="S67" s="32" t="e">
        <f t="shared" si="33"/>
        <v>#REF!</v>
      </c>
      <c r="T67" s="32" t="e">
        <f t="shared" si="34"/>
        <v>#REF!</v>
      </c>
      <c r="U67" s="32" t="e">
        <f t="shared" si="35"/>
        <v>#REF!</v>
      </c>
      <c r="V67" s="32" t="e">
        <f t="shared" si="28"/>
        <v>#REF!</v>
      </c>
    </row>
    <row r="68" spans="1:22" ht="17.100000000000001" customHeight="1">
      <c r="A68" s="9"/>
      <c r="B68" s="9"/>
      <c r="C68" s="34" t="s">
        <v>91</v>
      </c>
      <c r="D68" s="62"/>
      <c r="E68" s="66">
        <v>1</v>
      </c>
      <c r="F68" s="49">
        <v>267.60000000000002</v>
      </c>
      <c r="G68" s="49">
        <v>391.12</v>
      </c>
      <c r="H68" s="49">
        <v>391.23</v>
      </c>
      <c r="I68" s="49">
        <v>306.89</v>
      </c>
      <c r="J68" s="49">
        <f>+'sum (4)'!K73</f>
        <v>76.739999999999995</v>
      </c>
      <c r="K68" s="49">
        <f>+'sum (4)'!L73</f>
        <v>97.05</v>
      </c>
      <c r="L68" s="19"/>
      <c r="M68" s="36">
        <f t="shared" si="29"/>
        <v>46.15844544095664</v>
      </c>
      <c r="N68" s="36">
        <f t="shared" si="30"/>
        <v>2.8124360809989035E-2</v>
      </c>
      <c r="O68" s="36">
        <f t="shared" si="31"/>
        <v>-21.557651509342335</v>
      </c>
      <c r="P68" s="36">
        <f>((K68/J68)-1)*100</f>
        <v>26.465989053948391</v>
      </c>
      <c r="Q68" s="19"/>
      <c r="R68" s="32" t="e">
        <f t="shared" si="32"/>
        <v>#REF!</v>
      </c>
      <c r="S68" s="32" t="e">
        <f t="shared" si="33"/>
        <v>#REF!</v>
      </c>
      <c r="T68" s="32" t="e">
        <f t="shared" si="34"/>
        <v>#REF!</v>
      </c>
      <c r="U68" s="32" t="e">
        <f t="shared" si="35"/>
        <v>#REF!</v>
      </c>
      <c r="V68" s="32" t="e">
        <f t="shared" si="28"/>
        <v>#REF!</v>
      </c>
    </row>
    <row r="69" spans="1:22" ht="17.100000000000001" customHeight="1">
      <c r="A69" s="9"/>
      <c r="B69" s="9"/>
      <c r="C69" s="63" t="s">
        <v>98</v>
      </c>
      <c r="D69" s="62"/>
      <c r="E69" s="66"/>
      <c r="F69" s="49" t="e">
        <f t="shared" ref="F69:K69" si="39">+F64-F65-F66-F67-F68</f>
        <v>#REF!</v>
      </c>
      <c r="G69" s="49" t="e">
        <f t="shared" si="39"/>
        <v>#REF!</v>
      </c>
      <c r="H69" s="49" t="e">
        <f t="shared" si="39"/>
        <v>#REF!</v>
      </c>
      <c r="I69" s="49" t="e">
        <f t="shared" si="39"/>
        <v>#REF!</v>
      </c>
      <c r="J69" s="49" t="e">
        <f t="shared" si="39"/>
        <v>#REF!</v>
      </c>
      <c r="K69" s="49" t="e">
        <f t="shared" si="39"/>
        <v>#REF!</v>
      </c>
      <c r="L69" s="19"/>
      <c r="M69" s="36" t="e">
        <f t="shared" si="29"/>
        <v>#REF!</v>
      </c>
      <c r="N69" s="36" t="e">
        <f t="shared" si="30"/>
        <v>#REF!</v>
      </c>
      <c r="O69" s="36" t="e">
        <f t="shared" si="31"/>
        <v>#REF!</v>
      </c>
      <c r="P69" s="36" t="e">
        <f t="shared" si="24"/>
        <v>#REF!</v>
      </c>
      <c r="Q69" s="19"/>
      <c r="R69" s="32" t="e">
        <f t="shared" si="32"/>
        <v>#REF!</v>
      </c>
      <c r="S69" s="32" t="e">
        <f t="shared" si="33"/>
        <v>#REF!</v>
      </c>
      <c r="T69" s="32" t="e">
        <f t="shared" si="34"/>
        <v>#REF!</v>
      </c>
      <c r="U69" s="32" t="e">
        <f t="shared" si="35"/>
        <v>#REF!</v>
      </c>
      <c r="V69" s="32" t="e">
        <f t="shared" si="28"/>
        <v>#REF!</v>
      </c>
    </row>
    <row r="70" spans="1:22" ht="17.100000000000001" customHeight="1">
      <c r="A70" s="9"/>
      <c r="B70" s="9">
        <v>6</v>
      </c>
      <c r="C70" s="34" t="s">
        <v>18</v>
      </c>
      <c r="D70" s="27"/>
      <c r="E70" s="66">
        <f>+E71+E72</f>
        <v>4</v>
      </c>
      <c r="F70" s="49" t="e">
        <f>+#REF!</f>
        <v>#REF!</v>
      </c>
      <c r="G70" s="49" t="e">
        <f>+#REF!</f>
        <v>#REF!</v>
      </c>
      <c r="H70" s="49" t="e">
        <f>+#REF!</f>
        <v>#REF!</v>
      </c>
      <c r="I70" s="49" t="e">
        <f>+#REF!</f>
        <v>#REF!</v>
      </c>
      <c r="J70" s="49" t="e">
        <f>+#REF!</f>
        <v>#REF!</v>
      </c>
      <c r="K70" s="49" t="e">
        <f>+#REF!</f>
        <v>#REF!</v>
      </c>
      <c r="L70" s="19"/>
      <c r="M70" s="36" t="e">
        <f t="shared" si="29"/>
        <v>#REF!</v>
      </c>
      <c r="N70" s="36" t="e">
        <f t="shared" si="30"/>
        <v>#REF!</v>
      </c>
      <c r="O70" s="36" t="e">
        <f t="shared" si="31"/>
        <v>#REF!</v>
      </c>
      <c r="P70" s="36" t="e">
        <f t="shared" si="24"/>
        <v>#REF!</v>
      </c>
      <c r="Q70" s="19"/>
      <c r="R70" s="32" t="e">
        <f t="shared" si="32"/>
        <v>#REF!</v>
      </c>
      <c r="S70" s="32" t="e">
        <f t="shared" si="33"/>
        <v>#REF!</v>
      </c>
      <c r="T70" s="32" t="e">
        <f t="shared" si="34"/>
        <v>#REF!</v>
      </c>
      <c r="U70" s="32" t="e">
        <f t="shared" si="35"/>
        <v>#REF!</v>
      </c>
      <c r="V70" s="32" t="e">
        <f t="shared" si="28"/>
        <v>#REF!</v>
      </c>
    </row>
    <row r="71" spans="1:22" ht="17.100000000000001" customHeight="1">
      <c r="A71" s="9"/>
      <c r="B71" s="9"/>
      <c r="C71" s="34" t="s">
        <v>40</v>
      </c>
      <c r="D71" s="27"/>
      <c r="E71" s="66">
        <v>3</v>
      </c>
      <c r="F71" s="49" t="e">
        <f>+#REF!</f>
        <v>#REF!</v>
      </c>
      <c r="G71" s="49" t="e">
        <f>+#REF!</f>
        <v>#REF!</v>
      </c>
      <c r="H71" s="49" t="e">
        <f>+#REF!</f>
        <v>#REF!</v>
      </c>
      <c r="I71" s="49" t="e">
        <f>+#REF!</f>
        <v>#REF!</v>
      </c>
      <c r="J71" s="49" t="e">
        <f>+#REF!</f>
        <v>#REF!</v>
      </c>
      <c r="K71" s="49" t="e">
        <f>+#REF!</f>
        <v>#REF!</v>
      </c>
      <c r="L71" s="19"/>
      <c r="M71" s="36" t="e">
        <f t="shared" si="29"/>
        <v>#REF!</v>
      </c>
      <c r="N71" s="36" t="e">
        <f t="shared" si="30"/>
        <v>#REF!</v>
      </c>
      <c r="O71" s="36" t="e">
        <f t="shared" si="31"/>
        <v>#REF!</v>
      </c>
      <c r="P71" s="36" t="e">
        <f t="shared" si="24"/>
        <v>#REF!</v>
      </c>
      <c r="Q71" s="19"/>
      <c r="R71" s="32" t="e">
        <f t="shared" si="32"/>
        <v>#REF!</v>
      </c>
      <c r="S71" s="32" t="e">
        <f t="shared" si="33"/>
        <v>#REF!</v>
      </c>
      <c r="T71" s="32" t="e">
        <f t="shared" si="34"/>
        <v>#REF!</v>
      </c>
      <c r="U71" s="32" t="e">
        <f t="shared" si="35"/>
        <v>#REF!</v>
      </c>
      <c r="V71" s="32" t="e">
        <f t="shared" si="28"/>
        <v>#REF!</v>
      </c>
    </row>
    <row r="72" spans="1:22" ht="17.100000000000001" customHeight="1">
      <c r="A72" s="9"/>
      <c r="B72" s="9"/>
      <c r="C72" s="34" t="s">
        <v>81</v>
      </c>
      <c r="D72" s="62"/>
      <c r="E72" s="66">
        <v>1</v>
      </c>
      <c r="F72" s="49">
        <v>466.63</v>
      </c>
      <c r="G72" s="49">
        <v>510.43</v>
      </c>
      <c r="H72" s="49">
        <v>574.38</v>
      </c>
      <c r="I72" s="49">
        <v>621.6</v>
      </c>
      <c r="J72" s="49">
        <f>+'sum (4)'!K42</f>
        <v>135.35</v>
      </c>
      <c r="K72" s="49">
        <f>+'sum (4)'!L42</f>
        <v>218.34</v>
      </c>
      <c r="L72" s="19"/>
      <c r="M72" s="36">
        <f t="shared" si="29"/>
        <v>9.3864517926408588</v>
      </c>
      <c r="N72" s="36">
        <f t="shared" si="30"/>
        <v>12.528652312755906</v>
      </c>
      <c r="O72" s="36">
        <f t="shared" si="31"/>
        <v>8.2210383369894622</v>
      </c>
      <c r="P72" s="36">
        <f t="shared" si="24"/>
        <v>61.315108976727004</v>
      </c>
      <c r="Q72" s="19"/>
      <c r="R72" s="32" t="e">
        <f t="shared" si="32"/>
        <v>#REF!</v>
      </c>
      <c r="S72" s="32" t="e">
        <f t="shared" si="33"/>
        <v>#REF!</v>
      </c>
      <c r="T72" s="32" t="e">
        <f t="shared" si="34"/>
        <v>#REF!</v>
      </c>
      <c r="U72" s="32" t="e">
        <f t="shared" si="35"/>
        <v>#REF!</v>
      </c>
      <c r="V72" s="32" t="e">
        <f t="shared" si="28"/>
        <v>#REF!</v>
      </c>
    </row>
    <row r="73" spans="1:22" ht="17.100000000000001" customHeight="1">
      <c r="A73" s="9"/>
      <c r="B73" s="9"/>
      <c r="C73" s="63" t="s">
        <v>98</v>
      </c>
      <c r="D73" s="62"/>
      <c r="E73" s="66"/>
      <c r="F73" s="49" t="e">
        <f t="shared" ref="F73:K73" si="40">+F70-F71-F72</f>
        <v>#REF!</v>
      </c>
      <c r="G73" s="49" t="e">
        <f t="shared" si="40"/>
        <v>#REF!</v>
      </c>
      <c r="H73" s="49" t="e">
        <f t="shared" si="40"/>
        <v>#REF!</v>
      </c>
      <c r="I73" s="49" t="e">
        <f t="shared" si="40"/>
        <v>#REF!</v>
      </c>
      <c r="J73" s="49" t="e">
        <f t="shared" si="40"/>
        <v>#REF!</v>
      </c>
      <c r="K73" s="49" t="e">
        <f t="shared" si="40"/>
        <v>#REF!</v>
      </c>
      <c r="L73" s="19"/>
      <c r="M73" s="36" t="e">
        <f t="shared" si="29"/>
        <v>#REF!</v>
      </c>
      <c r="N73" s="36" t="e">
        <f t="shared" si="30"/>
        <v>#REF!</v>
      </c>
      <c r="O73" s="36" t="e">
        <f t="shared" si="31"/>
        <v>#REF!</v>
      </c>
      <c r="P73" s="36" t="e">
        <f t="shared" si="24"/>
        <v>#REF!</v>
      </c>
      <c r="Q73" s="19"/>
      <c r="R73" s="32" t="e">
        <f t="shared" si="32"/>
        <v>#REF!</v>
      </c>
      <c r="S73" s="32" t="e">
        <f t="shared" si="33"/>
        <v>#REF!</v>
      </c>
      <c r="T73" s="32" t="e">
        <f t="shared" si="34"/>
        <v>#REF!</v>
      </c>
      <c r="U73" s="32" t="e">
        <f t="shared" si="35"/>
        <v>#REF!</v>
      </c>
      <c r="V73" s="32" t="e">
        <f t="shared" si="28"/>
        <v>#REF!</v>
      </c>
    </row>
    <row r="74" spans="1:22" ht="17.100000000000001" customHeight="1">
      <c r="A74" s="9"/>
      <c r="B74" s="9">
        <v>7</v>
      </c>
      <c r="C74" s="34" t="s">
        <v>3</v>
      </c>
      <c r="D74" s="27"/>
      <c r="E74" s="66">
        <v>7</v>
      </c>
      <c r="F74" s="49" t="e">
        <f>+#REF!</f>
        <v>#REF!</v>
      </c>
      <c r="G74" s="49" t="e">
        <f>+#REF!</f>
        <v>#REF!</v>
      </c>
      <c r="H74" s="49" t="e">
        <f>+#REF!</f>
        <v>#REF!</v>
      </c>
      <c r="I74" s="49" t="e">
        <f>+#REF!</f>
        <v>#REF!</v>
      </c>
      <c r="J74" s="49" t="e">
        <f>+#REF!</f>
        <v>#REF!</v>
      </c>
      <c r="K74" s="49" t="e">
        <f>+#REF!</f>
        <v>#REF!</v>
      </c>
      <c r="L74" s="19"/>
      <c r="M74" s="36" t="e">
        <f t="shared" si="29"/>
        <v>#REF!</v>
      </c>
      <c r="N74" s="36" t="e">
        <f t="shared" si="30"/>
        <v>#REF!</v>
      </c>
      <c r="O74" s="36" t="e">
        <f t="shared" si="31"/>
        <v>#REF!</v>
      </c>
      <c r="P74" s="36" t="e">
        <f t="shared" si="24"/>
        <v>#REF!</v>
      </c>
      <c r="Q74" s="19"/>
      <c r="R74" s="32" t="e">
        <f t="shared" si="32"/>
        <v>#REF!</v>
      </c>
      <c r="S74" s="32" t="e">
        <f t="shared" si="33"/>
        <v>#REF!</v>
      </c>
      <c r="T74" s="32" t="e">
        <f t="shared" si="34"/>
        <v>#REF!</v>
      </c>
      <c r="U74" s="32" t="e">
        <f t="shared" si="35"/>
        <v>#REF!</v>
      </c>
      <c r="V74" s="32" t="e">
        <f t="shared" si="28"/>
        <v>#REF!</v>
      </c>
    </row>
    <row r="75" spans="1:22" ht="3.75" customHeight="1">
      <c r="A75" s="9"/>
      <c r="B75" s="38"/>
      <c r="C75" s="9"/>
      <c r="D75" s="53"/>
      <c r="E75" s="66"/>
      <c r="F75" s="49"/>
      <c r="G75" s="49"/>
      <c r="H75" s="49"/>
      <c r="I75" s="49"/>
      <c r="J75" s="49"/>
      <c r="K75" s="49"/>
      <c r="L75" s="19"/>
      <c r="M75" s="36"/>
      <c r="N75" s="36"/>
      <c r="O75" s="36"/>
      <c r="P75" s="25"/>
      <c r="Q75" s="19"/>
      <c r="R75" s="32"/>
      <c r="S75" s="32"/>
      <c r="T75" s="32"/>
      <c r="U75" s="32"/>
      <c r="V75" s="32"/>
    </row>
    <row r="76" spans="1:22" ht="17.100000000000001" customHeight="1">
      <c r="A76" s="8">
        <v>4</v>
      </c>
      <c r="B76" s="40" t="s">
        <v>25</v>
      </c>
      <c r="C76" s="9"/>
      <c r="D76" s="22"/>
      <c r="E76" s="66"/>
      <c r="F76" s="48" t="e">
        <f>+#REF!</f>
        <v>#REF!</v>
      </c>
      <c r="G76" s="48" t="e">
        <f>+#REF!</f>
        <v>#REF!</v>
      </c>
      <c r="H76" s="48" t="e">
        <f>+#REF!</f>
        <v>#REF!</v>
      </c>
      <c r="I76" s="48" t="e">
        <f>+#REF!</f>
        <v>#REF!</v>
      </c>
      <c r="J76" s="48" t="e">
        <f>+#REF!</f>
        <v>#REF!</v>
      </c>
      <c r="K76" s="48" t="e">
        <f>+#REF!</f>
        <v>#REF!</v>
      </c>
      <c r="L76" s="23"/>
      <c r="M76" s="25" t="e">
        <f>((G76/F76)-1)*100</f>
        <v>#REF!</v>
      </c>
      <c r="N76" s="25" t="e">
        <f>((H76/G76)-1)*100</f>
        <v>#REF!</v>
      </c>
      <c r="O76" s="25" t="e">
        <f>((I76/H76)-1)*100</f>
        <v>#REF!</v>
      </c>
      <c r="P76" s="25" t="e">
        <f t="shared" si="24"/>
        <v>#REF!</v>
      </c>
      <c r="Q76" s="23"/>
      <c r="R76" s="26" t="e">
        <f>(F76/F$5)*100</f>
        <v>#REF!</v>
      </c>
      <c r="S76" s="26" t="e">
        <f>(G76/G$5)*100</f>
        <v>#REF!</v>
      </c>
      <c r="T76" s="26" t="e">
        <f>(H76/H$5)*100</f>
        <v>#REF!</v>
      </c>
      <c r="U76" s="26" t="e">
        <f>(I76/I$5)*100</f>
        <v>#REF!</v>
      </c>
      <c r="V76" s="26" t="e">
        <f>(K76/K$5)*100</f>
        <v>#REF!</v>
      </c>
    </row>
    <row r="77" spans="1:22" ht="17.100000000000001" customHeight="1">
      <c r="A77" s="8"/>
      <c r="B77" s="40"/>
      <c r="C77" s="34" t="s">
        <v>50</v>
      </c>
      <c r="D77" s="62"/>
      <c r="E77" s="66"/>
      <c r="F77" s="49">
        <v>918.72</v>
      </c>
      <c r="G77" s="49">
        <v>1423.86</v>
      </c>
      <c r="H77" s="49">
        <v>1979.57</v>
      </c>
      <c r="I77" s="49">
        <v>3143.41</v>
      </c>
      <c r="J77" s="49">
        <f>+'sum (4)'!K81</f>
        <v>1602.79</v>
      </c>
      <c r="K77" s="49">
        <f>+'sum (4)'!L81</f>
        <v>377.4</v>
      </c>
      <c r="L77" s="23"/>
      <c r="M77" s="36">
        <f t="shared" ref="M77:O78" si="41">((G77/F77)-1)*100</f>
        <v>54.9830198537095</v>
      </c>
      <c r="N77" s="36">
        <f t="shared" si="41"/>
        <v>39.028415715028174</v>
      </c>
      <c r="O77" s="36">
        <f t="shared" si="41"/>
        <v>58.792566062326657</v>
      </c>
      <c r="P77" s="36">
        <f>((K77/J77)-1)*100</f>
        <v>-76.453559106308376</v>
      </c>
      <c r="Q77" s="19"/>
      <c r="R77" s="32" t="e">
        <f t="shared" ref="R77:U78" si="42">(F77/F$5)*100</f>
        <v>#REF!</v>
      </c>
      <c r="S77" s="32" t="e">
        <f t="shared" si="42"/>
        <v>#REF!</v>
      </c>
      <c r="T77" s="32" t="e">
        <f t="shared" si="42"/>
        <v>#REF!</v>
      </c>
      <c r="U77" s="32" t="e">
        <f t="shared" si="42"/>
        <v>#REF!</v>
      </c>
      <c r="V77" s="32" t="e">
        <f>(K77/K$5)*100</f>
        <v>#REF!</v>
      </c>
    </row>
    <row r="78" spans="1:22" ht="17.100000000000001" customHeight="1">
      <c r="A78" s="8"/>
      <c r="B78" s="40"/>
      <c r="C78" s="63" t="s">
        <v>98</v>
      </c>
      <c r="D78" s="62"/>
      <c r="E78" s="68"/>
      <c r="F78" s="56" t="e">
        <f t="shared" ref="F78:K78" si="43">+F76-F77</f>
        <v>#REF!</v>
      </c>
      <c r="G78" s="56" t="e">
        <f t="shared" si="43"/>
        <v>#REF!</v>
      </c>
      <c r="H78" s="56" t="e">
        <f t="shared" si="43"/>
        <v>#REF!</v>
      </c>
      <c r="I78" s="56" t="e">
        <f t="shared" si="43"/>
        <v>#REF!</v>
      </c>
      <c r="J78" s="56" t="e">
        <f t="shared" si="43"/>
        <v>#REF!</v>
      </c>
      <c r="K78" s="56" t="e">
        <f t="shared" si="43"/>
        <v>#REF!</v>
      </c>
      <c r="L78" s="23"/>
      <c r="M78" s="58" t="e">
        <f t="shared" si="41"/>
        <v>#REF!</v>
      </c>
      <c r="N78" s="58" t="e">
        <f t="shared" si="41"/>
        <v>#REF!</v>
      </c>
      <c r="O78" s="58" t="e">
        <f t="shared" si="41"/>
        <v>#REF!</v>
      </c>
      <c r="P78" s="58" t="e">
        <f>((K78/J78)-1)*100</f>
        <v>#REF!</v>
      </c>
      <c r="Q78" s="19"/>
      <c r="R78" s="59" t="e">
        <f t="shared" si="42"/>
        <v>#REF!</v>
      </c>
      <c r="S78" s="59" t="e">
        <f t="shared" si="42"/>
        <v>#REF!</v>
      </c>
      <c r="T78" s="59" t="e">
        <f t="shared" si="42"/>
        <v>#REF!</v>
      </c>
      <c r="U78" s="59" t="e">
        <f t="shared" si="42"/>
        <v>#REF!</v>
      </c>
      <c r="V78" s="59" t="e">
        <f>(K78/K$5)*100</f>
        <v>#REF!</v>
      </c>
    </row>
    <row r="79" spans="1:22" ht="15" customHeight="1">
      <c r="A79" s="41" t="s">
        <v>49</v>
      </c>
      <c r="B79" s="42"/>
      <c r="C79" s="11"/>
      <c r="D79" s="11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9"/>
      <c r="R79" s="19"/>
      <c r="S79" s="19"/>
      <c r="T79" s="19"/>
      <c r="U79" s="19"/>
      <c r="V79" s="19"/>
    </row>
    <row r="80" spans="1:22" ht="15" customHeight="1">
      <c r="A80" s="43" t="s">
        <v>57</v>
      </c>
      <c r="B80" s="9"/>
      <c r="C80" s="9"/>
      <c r="D80" s="9"/>
      <c r="E80" s="9"/>
      <c r="F80" s="44"/>
      <c r="G80" s="44"/>
      <c r="H80" s="44"/>
      <c r="I80" s="44"/>
      <c r="J80" s="44"/>
      <c r="K80" s="44"/>
      <c r="L80" s="9"/>
      <c r="M80" s="19"/>
      <c r="N80" s="19"/>
      <c r="O80" s="19"/>
      <c r="P80" s="19"/>
      <c r="Q80" s="19"/>
    </row>
    <row r="81" spans="6:6">
      <c r="F81" s="46"/>
    </row>
  </sheetData>
  <mergeCells count="3">
    <mergeCell ref="R1:V1"/>
    <mergeCell ref="A1:K1"/>
    <mergeCell ref="M1:P1"/>
  </mergeCells>
  <phoneticPr fontId="17" type="noConversion"/>
  <printOptions horizontalCentered="1"/>
  <pageMargins left="0" right="0" top="0.5" bottom="0.5" header="0" footer="0"/>
  <pageSetup paperSize="9" orientation="landscape" horizontalDpi="4294967292" verticalDpi="300" r:id="rId1"/>
  <headerFooter alignWithMargins="0">
    <oddHeader>&amp;R&amp;"DilleniaUPC,Bold"&amp;18                        &amp;ESTAT  C</oddHeader>
    <oddFooter>&amp;C&amp;F&amp;Rสผอ/สอ/พณ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Y45"/>
  <sheetViews>
    <sheetView tabSelected="1" zoomScaleNormal="100" workbookViewId="0">
      <selection activeCell="AU13" sqref="AU13"/>
    </sheetView>
  </sheetViews>
  <sheetFormatPr defaultColWidth="6.6640625" defaultRowHeight="23.25"/>
  <cols>
    <col min="1" max="3" width="2.5" style="116" customWidth="1"/>
    <col min="4" max="4" width="17.1640625" style="116" customWidth="1"/>
    <col min="5" max="8" width="9.5" style="116" customWidth="1"/>
    <col min="9" max="9" width="8.83203125" style="116" customWidth="1"/>
    <col min="10" max="17" width="9.5" style="116" customWidth="1"/>
    <col min="18" max="28" width="10" style="116" customWidth="1"/>
    <col min="29" max="35" width="8.5" style="116" customWidth="1"/>
    <col min="36" max="36" width="9" style="116" customWidth="1"/>
    <col min="37" max="39" width="8.5" style="116" customWidth="1"/>
    <col min="40" max="16384" width="6.6640625" style="6"/>
  </cols>
  <sheetData>
    <row r="1" spans="1:39" ht="23.25" customHeight="1">
      <c r="A1" s="160" t="s">
        <v>144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</row>
    <row r="2" spans="1:39" ht="16.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</row>
    <row r="3" spans="1:39" ht="18" customHeight="1">
      <c r="A3" s="124"/>
      <c r="B3" s="125"/>
      <c r="C3" s="125"/>
      <c r="D3" s="125"/>
      <c r="E3" s="126">
        <v>2561</v>
      </c>
      <c r="F3" s="126">
        <v>2561</v>
      </c>
      <c r="G3" s="126">
        <v>2561</v>
      </c>
      <c r="H3" s="126">
        <v>2561</v>
      </c>
      <c r="I3" s="126">
        <v>2561</v>
      </c>
      <c r="J3" s="126">
        <v>2561</v>
      </c>
      <c r="K3" s="126">
        <v>2561</v>
      </c>
      <c r="L3" s="126">
        <v>2561</v>
      </c>
      <c r="M3" s="126">
        <v>2561</v>
      </c>
      <c r="N3" s="126">
        <v>2561</v>
      </c>
      <c r="O3" s="126">
        <v>2561</v>
      </c>
      <c r="P3" s="126">
        <v>2561</v>
      </c>
      <c r="Q3" s="126">
        <v>2562</v>
      </c>
      <c r="R3" s="126">
        <v>2562</v>
      </c>
      <c r="S3" s="126">
        <v>2562</v>
      </c>
      <c r="T3" s="126">
        <v>2562</v>
      </c>
      <c r="U3" s="126">
        <v>2562</v>
      </c>
      <c r="V3" s="126">
        <v>2562</v>
      </c>
      <c r="W3" s="126">
        <v>2562</v>
      </c>
      <c r="X3" s="126">
        <v>2562</v>
      </c>
      <c r="Y3" s="126">
        <v>2562</v>
      </c>
      <c r="Z3" s="126">
        <v>2562</v>
      </c>
      <c r="AA3" s="126">
        <v>2562</v>
      </c>
      <c r="AB3" s="126">
        <v>2562</v>
      </c>
      <c r="AC3" s="126">
        <v>2563</v>
      </c>
      <c r="AD3" s="126">
        <v>2563</v>
      </c>
      <c r="AE3" s="126">
        <v>2563</v>
      </c>
      <c r="AF3" s="126">
        <v>2563</v>
      </c>
      <c r="AG3" s="126">
        <v>2563</v>
      </c>
      <c r="AH3" s="126">
        <v>2563</v>
      </c>
      <c r="AI3" s="126">
        <v>2563</v>
      </c>
      <c r="AJ3" s="126">
        <v>2563</v>
      </c>
      <c r="AK3" s="126">
        <v>2563</v>
      </c>
      <c r="AL3" s="126">
        <v>2563</v>
      </c>
      <c r="AM3" s="126">
        <v>2563</v>
      </c>
    </row>
    <row r="4" spans="1:39" ht="18" customHeight="1">
      <c r="A4" s="127"/>
      <c r="B4" s="128"/>
      <c r="C4" s="128"/>
      <c r="D4" s="128"/>
      <c r="E4" s="129" t="s">
        <v>26</v>
      </c>
      <c r="F4" s="129" t="s">
        <v>27</v>
      </c>
      <c r="G4" s="129" t="s">
        <v>28</v>
      </c>
      <c r="H4" s="129" t="s">
        <v>30</v>
      </c>
      <c r="I4" s="129" t="s">
        <v>31</v>
      </c>
      <c r="J4" s="129" t="s">
        <v>32</v>
      </c>
      <c r="K4" s="129" t="s">
        <v>33</v>
      </c>
      <c r="L4" s="129" t="s">
        <v>34</v>
      </c>
      <c r="M4" s="129" t="s">
        <v>35</v>
      </c>
      <c r="N4" s="129" t="s">
        <v>36</v>
      </c>
      <c r="O4" s="129" t="s">
        <v>37</v>
      </c>
      <c r="P4" s="129" t="s">
        <v>38</v>
      </c>
      <c r="Q4" s="129" t="s">
        <v>26</v>
      </c>
      <c r="R4" s="129" t="s">
        <v>27</v>
      </c>
      <c r="S4" s="129" t="s">
        <v>28</v>
      </c>
      <c r="T4" s="129" t="s">
        <v>30</v>
      </c>
      <c r="U4" s="129" t="s">
        <v>31</v>
      </c>
      <c r="V4" s="129" t="s">
        <v>32</v>
      </c>
      <c r="W4" s="129" t="s">
        <v>33</v>
      </c>
      <c r="X4" s="129" t="s">
        <v>34</v>
      </c>
      <c r="Y4" s="129" t="s">
        <v>35</v>
      </c>
      <c r="Z4" s="129" t="s">
        <v>36</v>
      </c>
      <c r="AA4" s="129" t="s">
        <v>37</v>
      </c>
      <c r="AB4" s="129" t="s">
        <v>38</v>
      </c>
      <c r="AC4" s="129" t="s">
        <v>26</v>
      </c>
      <c r="AD4" s="129" t="s">
        <v>27</v>
      </c>
      <c r="AE4" s="129" t="s">
        <v>28</v>
      </c>
      <c r="AF4" s="129" t="s">
        <v>30</v>
      </c>
      <c r="AG4" s="129" t="s">
        <v>31</v>
      </c>
      <c r="AH4" s="129" t="s">
        <v>32</v>
      </c>
      <c r="AI4" s="129" t="s">
        <v>33</v>
      </c>
      <c r="AJ4" s="129" t="s">
        <v>34</v>
      </c>
      <c r="AK4" s="129" t="s">
        <v>35</v>
      </c>
      <c r="AL4" s="129" t="s">
        <v>36</v>
      </c>
      <c r="AM4" s="129" t="s">
        <v>37</v>
      </c>
    </row>
    <row r="5" spans="1:39" ht="18" customHeight="1">
      <c r="A5" s="130"/>
      <c r="B5" s="131" t="s">
        <v>135</v>
      </c>
      <c r="C5" s="131"/>
      <c r="D5" s="132"/>
      <c r="E5" s="133">
        <v>20181.18</v>
      </c>
      <c r="F5" s="133">
        <v>20456.11</v>
      </c>
      <c r="G5" s="133">
        <v>22649.759999999998</v>
      </c>
      <c r="H5" s="133">
        <v>19082.490000000002</v>
      </c>
      <c r="I5" s="133">
        <v>22406.32</v>
      </c>
      <c r="J5" s="133">
        <v>21878.99</v>
      </c>
      <c r="K5" s="133">
        <v>20333.79</v>
      </c>
      <c r="L5" s="133">
        <v>22827.25</v>
      </c>
      <c r="M5" s="133">
        <v>20769.419999999998</v>
      </c>
      <c r="N5" s="133">
        <v>21744.14</v>
      </c>
      <c r="O5" s="133">
        <v>21225.31</v>
      </c>
      <c r="P5" s="133">
        <v>19402.21</v>
      </c>
      <c r="Q5" s="133">
        <v>18990.599999999999</v>
      </c>
      <c r="R5" s="133">
        <v>21612.21</v>
      </c>
      <c r="S5" s="133">
        <v>21507.62</v>
      </c>
      <c r="T5" s="133">
        <v>18554.259999999998</v>
      </c>
      <c r="U5" s="133">
        <v>21005.439999999999</v>
      </c>
      <c r="V5" s="133">
        <v>21403.37</v>
      </c>
      <c r="W5" s="133">
        <v>21233.72</v>
      </c>
      <c r="X5" s="133">
        <v>21954.75</v>
      </c>
      <c r="Y5" s="133">
        <v>20408.54</v>
      </c>
      <c r="Z5" s="133">
        <v>20770.32</v>
      </c>
      <c r="AA5" s="133">
        <v>19648.97</v>
      </c>
      <c r="AB5" s="133">
        <v>19179</v>
      </c>
      <c r="AC5" s="133">
        <v>19638.75</v>
      </c>
      <c r="AD5" s="133">
        <v>20755.919999999998</v>
      </c>
      <c r="AE5" s="133">
        <v>22330.43</v>
      </c>
      <c r="AF5" s="133">
        <v>18949.419999999998</v>
      </c>
      <c r="AG5" s="133">
        <v>16284.66</v>
      </c>
      <c r="AH5" s="133">
        <v>16464.05</v>
      </c>
      <c r="AI5" s="133">
        <v>18819.46</v>
      </c>
      <c r="AJ5" s="133">
        <v>20212.349999999999</v>
      </c>
      <c r="AK5" s="133">
        <v>19621.32</v>
      </c>
      <c r="AL5" s="133">
        <v>19376.68</v>
      </c>
      <c r="AM5" s="133">
        <v>18932.66</v>
      </c>
    </row>
    <row r="6" spans="1:39" ht="18" customHeight="1">
      <c r="A6" s="134">
        <v>1</v>
      </c>
      <c r="B6" s="135" t="s">
        <v>42</v>
      </c>
      <c r="C6" s="135"/>
      <c r="D6" s="134"/>
      <c r="E6" s="136">
        <v>6095.73</v>
      </c>
      <c r="F6" s="136">
        <v>6449.7699999999995</v>
      </c>
      <c r="G6" s="136">
        <v>6603.98</v>
      </c>
      <c r="H6" s="136">
        <v>5523.52</v>
      </c>
      <c r="I6" s="136">
        <v>6698.5599999999995</v>
      </c>
      <c r="J6" s="136">
        <v>6543.5599999999995</v>
      </c>
      <c r="K6" s="136">
        <v>5988.41</v>
      </c>
      <c r="L6" s="136">
        <v>6520.5099999999993</v>
      </c>
      <c r="M6" s="136">
        <v>6197.58</v>
      </c>
      <c r="N6" s="136">
        <v>6598.08</v>
      </c>
      <c r="O6" s="136">
        <v>6688.67</v>
      </c>
      <c r="P6" s="136">
        <v>5804.4</v>
      </c>
      <c r="Q6" s="136">
        <v>6192.41</v>
      </c>
      <c r="R6" s="136">
        <v>7940.95</v>
      </c>
      <c r="S6" s="136">
        <v>6625.96</v>
      </c>
      <c r="T6" s="136">
        <v>5525.54</v>
      </c>
      <c r="U6" s="136">
        <v>6599.44</v>
      </c>
      <c r="V6" s="136">
        <v>6300.36</v>
      </c>
      <c r="W6" s="136">
        <v>6316.66</v>
      </c>
      <c r="X6" s="136">
        <v>6511.35</v>
      </c>
      <c r="Y6" s="136">
        <v>6274.01</v>
      </c>
      <c r="Z6" s="136">
        <v>6556.52</v>
      </c>
      <c r="AA6" s="136">
        <v>6216.2199999999993</v>
      </c>
      <c r="AB6" s="136">
        <v>6042.32</v>
      </c>
      <c r="AC6" s="136">
        <v>6381.24</v>
      </c>
      <c r="AD6" s="136">
        <v>6275.39</v>
      </c>
      <c r="AE6" s="136">
        <v>7299.58</v>
      </c>
      <c r="AF6" s="136">
        <v>5954.7000000000007</v>
      </c>
      <c r="AG6" s="136">
        <v>4888.0999999999995</v>
      </c>
      <c r="AH6" s="136">
        <v>5804.3600000000006</v>
      </c>
      <c r="AI6" s="136">
        <v>6111.21</v>
      </c>
      <c r="AJ6" s="136">
        <v>6243.4800000000005</v>
      </c>
      <c r="AK6" s="136">
        <v>6668.85</v>
      </c>
      <c r="AL6" s="136">
        <v>6871.0999999999995</v>
      </c>
      <c r="AM6" s="136">
        <v>6581.27</v>
      </c>
    </row>
    <row r="7" spans="1:39" ht="18" customHeight="1">
      <c r="A7" s="134"/>
      <c r="B7" s="135" t="s">
        <v>140</v>
      </c>
      <c r="C7" s="135"/>
      <c r="D7" s="134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</row>
    <row r="8" spans="1:39" ht="18" customHeight="1">
      <c r="A8" s="134"/>
      <c r="B8" s="138">
        <v>1</v>
      </c>
      <c r="C8" s="139" t="s">
        <v>1</v>
      </c>
      <c r="D8" s="122"/>
      <c r="E8" s="140">
        <v>2021.32</v>
      </c>
      <c r="F8" s="140">
        <v>2412.73</v>
      </c>
      <c r="G8" s="140">
        <v>2071.9699999999998</v>
      </c>
      <c r="H8" s="140">
        <v>1699.96</v>
      </c>
      <c r="I8" s="140">
        <v>2228.46</v>
      </c>
      <c r="J8" s="140">
        <v>2131.6799999999998</v>
      </c>
      <c r="K8" s="140">
        <v>1906.42</v>
      </c>
      <c r="L8" s="140">
        <v>2162.9699999999998</v>
      </c>
      <c r="M8" s="140">
        <v>1931.94</v>
      </c>
      <c r="N8" s="140">
        <v>2226.4</v>
      </c>
      <c r="O8" s="140">
        <v>2278.9</v>
      </c>
      <c r="P8" s="140">
        <v>1864.2</v>
      </c>
      <c r="Q8" s="140">
        <v>2037.86</v>
      </c>
      <c r="R8" s="140">
        <v>2157.15</v>
      </c>
      <c r="S8" s="140">
        <v>2219.12</v>
      </c>
      <c r="T8" s="140">
        <v>1699.17</v>
      </c>
      <c r="U8" s="140">
        <v>2119.09</v>
      </c>
      <c r="V8" s="140">
        <v>2089.46</v>
      </c>
      <c r="W8" s="140">
        <v>2059.71</v>
      </c>
      <c r="X8" s="140">
        <v>2134.4899999999998</v>
      </c>
      <c r="Y8" s="140">
        <v>1976.63</v>
      </c>
      <c r="Z8" s="140">
        <v>2233.29</v>
      </c>
      <c r="AA8" s="140">
        <v>2015.98</v>
      </c>
      <c r="AB8" s="140">
        <v>1781.7</v>
      </c>
      <c r="AC8" s="140">
        <v>1984.24</v>
      </c>
      <c r="AD8" s="140">
        <v>1917.72</v>
      </c>
      <c r="AE8" s="140">
        <v>2157.2399999999998</v>
      </c>
      <c r="AF8" s="140">
        <v>1868.97</v>
      </c>
      <c r="AG8" s="140">
        <v>1604.52</v>
      </c>
      <c r="AH8" s="140">
        <v>1638.96</v>
      </c>
      <c r="AI8" s="140">
        <v>1699.15</v>
      </c>
      <c r="AJ8" s="140">
        <v>1780.61</v>
      </c>
      <c r="AK8" s="140">
        <v>1939.35</v>
      </c>
      <c r="AL8" s="140">
        <v>2114.04</v>
      </c>
      <c r="AM8" s="140">
        <v>2125.2800000000002</v>
      </c>
    </row>
    <row r="9" spans="1:39" ht="18" customHeight="1">
      <c r="A9" s="138"/>
      <c r="B9" s="138">
        <v>2</v>
      </c>
      <c r="C9" s="139" t="s">
        <v>0</v>
      </c>
      <c r="D9" s="122"/>
      <c r="E9" s="140">
        <v>2151.5</v>
      </c>
      <c r="F9" s="140">
        <v>2054.4899999999998</v>
      </c>
      <c r="G9" s="140">
        <v>2442.94</v>
      </c>
      <c r="H9" s="140">
        <v>2049.3000000000002</v>
      </c>
      <c r="I9" s="140">
        <v>2441.75</v>
      </c>
      <c r="J9" s="140">
        <v>2497.4299999999998</v>
      </c>
      <c r="K9" s="140">
        <v>2254.4299999999998</v>
      </c>
      <c r="L9" s="140">
        <v>2430.4699999999998</v>
      </c>
      <c r="M9" s="140">
        <v>2392.69</v>
      </c>
      <c r="N9" s="140">
        <v>2480.69</v>
      </c>
      <c r="O9" s="140">
        <v>2630.82</v>
      </c>
      <c r="P9" s="140">
        <v>2214.4699999999998</v>
      </c>
      <c r="Q9" s="140">
        <v>2328.8000000000002</v>
      </c>
      <c r="R9" s="140">
        <v>4051.01</v>
      </c>
      <c r="S9" s="140">
        <v>2398.81</v>
      </c>
      <c r="T9" s="140">
        <v>2146.02</v>
      </c>
      <c r="U9" s="140">
        <v>2627.81</v>
      </c>
      <c r="V9" s="140">
        <v>2443.85</v>
      </c>
      <c r="W9" s="140">
        <v>2474.38</v>
      </c>
      <c r="X9" s="140">
        <v>2569.6</v>
      </c>
      <c r="Y9" s="140">
        <v>2577.5</v>
      </c>
      <c r="Z9" s="140">
        <v>2599.8000000000002</v>
      </c>
      <c r="AA9" s="140">
        <v>2562.16</v>
      </c>
      <c r="AB9" s="140">
        <v>2568.6999999999998</v>
      </c>
      <c r="AC9" s="140">
        <v>2560.41</v>
      </c>
      <c r="AD9" s="140">
        <v>2560.58</v>
      </c>
      <c r="AE9" s="140">
        <v>3431.24</v>
      </c>
      <c r="AF9" s="140">
        <v>2887.51</v>
      </c>
      <c r="AG9" s="140">
        <v>2173.9699999999998</v>
      </c>
      <c r="AH9" s="140">
        <v>2798.55</v>
      </c>
      <c r="AI9" s="140">
        <v>2914.65</v>
      </c>
      <c r="AJ9" s="140">
        <v>2960.53</v>
      </c>
      <c r="AK9" s="140">
        <v>3085.98</v>
      </c>
      <c r="AL9" s="140">
        <v>3040.86</v>
      </c>
      <c r="AM9" s="140">
        <v>2957.31</v>
      </c>
    </row>
    <row r="10" spans="1:39" ht="18" customHeight="1">
      <c r="A10" s="141"/>
      <c r="B10" s="141">
        <v>3</v>
      </c>
      <c r="C10" s="142" t="s">
        <v>20</v>
      </c>
      <c r="D10" s="143"/>
      <c r="E10" s="144">
        <v>1922.91</v>
      </c>
      <c r="F10" s="144">
        <v>1982.55</v>
      </c>
      <c r="G10" s="144">
        <v>2089.0700000000002</v>
      </c>
      <c r="H10" s="144">
        <v>1774.26</v>
      </c>
      <c r="I10" s="144">
        <v>2028.35</v>
      </c>
      <c r="J10" s="144">
        <v>1914.45</v>
      </c>
      <c r="K10" s="144">
        <v>1827.56</v>
      </c>
      <c r="L10" s="144">
        <v>1927.07</v>
      </c>
      <c r="M10" s="144">
        <v>1872.95</v>
      </c>
      <c r="N10" s="144">
        <v>1890.99</v>
      </c>
      <c r="O10" s="144">
        <v>1778.95</v>
      </c>
      <c r="P10" s="144">
        <v>1725.73</v>
      </c>
      <c r="Q10" s="144">
        <v>1825.75</v>
      </c>
      <c r="R10" s="144">
        <v>1732.79</v>
      </c>
      <c r="S10" s="144">
        <v>2008.03</v>
      </c>
      <c r="T10" s="144">
        <v>1680.35</v>
      </c>
      <c r="U10" s="144">
        <v>1852.54</v>
      </c>
      <c r="V10" s="144">
        <v>1767.05</v>
      </c>
      <c r="W10" s="144">
        <v>1782.57</v>
      </c>
      <c r="X10" s="144">
        <v>1807.26</v>
      </c>
      <c r="Y10" s="144">
        <v>1719.88</v>
      </c>
      <c r="Z10" s="144">
        <v>1723.43</v>
      </c>
      <c r="AA10" s="144">
        <v>1638.08</v>
      </c>
      <c r="AB10" s="144">
        <v>1691.92</v>
      </c>
      <c r="AC10" s="144">
        <v>1836.59</v>
      </c>
      <c r="AD10" s="144">
        <v>1797.09</v>
      </c>
      <c r="AE10" s="144">
        <v>1711.1</v>
      </c>
      <c r="AF10" s="144">
        <v>1198.22</v>
      </c>
      <c r="AG10" s="144">
        <v>1109.6099999999999</v>
      </c>
      <c r="AH10" s="144">
        <v>1366.85</v>
      </c>
      <c r="AI10" s="144">
        <v>1497.41</v>
      </c>
      <c r="AJ10" s="144">
        <v>1502.34</v>
      </c>
      <c r="AK10" s="144">
        <v>1643.52</v>
      </c>
      <c r="AL10" s="144">
        <v>1716.2</v>
      </c>
      <c r="AM10" s="144">
        <v>1498.68</v>
      </c>
    </row>
    <row r="11" spans="1:39" ht="18" customHeight="1">
      <c r="A11" s="145">
        <v>2</v>
      </c>
      <c r="B11" s="146" t="s">
        <v>139</v>
      </c>
      <c r="C11" s="146"/>
      <c r="D11" s="147"/>
      <c r="E11" s="136">
        <v>10182.339999999998</v>
      </c>
      <c r="F11" s="136">
        <v>10286.429999999998</v>
      </c>
      <c r="G11" s="136">
        <v>11662.49</v>
      </c>
      <c r="H11" s="136">
        <v>9940.7099999999991</v>
      </c>
      <c r="I11" s="136">
        <v>11597.289999999999</v>
      </c>
      <c r="J11" s="136">
        <v>11415.1</v>
      </c>
      <c r="K11" s="136">
        <v>10670.109999999999</v>
      </c>
      <c r="L11" s="136">
        <v>12336.61</v>
      </c>
      <c r="M11" s="136">
        <v>10771.65</v>
      </c>
      <c r="N11" s="136">
        <v>11411.859999999999</v>
      </c>
      <c r="O11" s="136">
        <v>10963.52</v>
      </c>
      <c r="P11" s="136">
        <v>10079.890000000001</v>
      </c>
      <c r="Q11" s="136">
        <v>9317.26</v>
      </c>
      <c r="R11" s="136">
        <v>9979.3700000000008</v>
      </c>
      <c r="S11" s="136">
        <v>10566.82</v>
      </c>
      <c r="T11" s="136">
        <v>9813.01</v>
      </c>
      <c r="U11" s="136">
        <v>10721.81</v>
      </c>
      <c r="V11" s="136">
        <v>10501.82</v>
      </c>
      <c r="W11" s="136">
        <v>10389.310000000001</v>
      </c>
      <c r="X11" s="136">
        <v>10372.359999999999</v>
      </c>
      <c r="Y11" s="136">
        <v>10146.130000000001</v>
      </c>
      <c r="Z11" s="136">
        <v>10550.73</v>
      </c>
      <c r="AA11" s="136">
        <v>10287.420000000002</v>
      </c>
      <c r="AB11" s="136">
        <v>9979.8099999999977</v>
      </c>
      <c r="AC11" s="136">
        <v>9387.4</v>
      </c>
      <c r="AD11" s="136">
        <v>10262.81</v>
      </c>
      <c r="AE11" s="136">
        <v>10914.02</v>
      </c>
      <c r="AF11" s="136">
        <v>9421.5099999999984</v>
      </c>
      <c r="AG11" s="136">
        <v>8432.1500000000015</v>
      </c>
      <c r="AH11" s="136">
        <v>8024.2699999999995</v>
      </c>
      <c r="AI11" s="136">
        <v>8739.09</v>
      </c>
      <c r="AJ11" s="136">
        <v>9318.1999999999989</v>
      </c>
      <c r="AK11" s="136">
        <v>9319.3900000000012</v>
      </c>
      <c r="AL11" s="136">
        <v>9128.489999999998</v>
      </c>
      <c r="AM11" s="136">
        <v>9154.6899999999969</v>
      </c>
    </row>
    <row r="12" spans="1:39" ht="18" customHeight="1">
      <c r="A12" s="145"/>
      <c r="B12" s="146" t="s">
        <v>138</v>
      </c>
      <c r="C12" s="146"/>
      <c r="D12" s="147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</row>
    <row r="13" spans="1:39" ht="18" customHeight="1">
      <c r="A13" s="138"/>
      <c r="B13" s="138">
        <v>1</v>
      </c>
      <c r="C13" s="148" t="s">
        <v>51</v>
      </c>
      <c r="D13" s="122"/>
      <c r="E13" s="140">
        <v>5238.7699999999995</v>
      </c>
      <c r="F13" s="140">
        <v>4960.7599999999993</v>
      </c>
      <c r="G13" s="140">
        <v>6121.32</v>
      </c>
      <c r="H13" s="140">
        <v>4903.6499999999996</v>
      </c>
      <c r="I13" s="140">
        <v>6011.59</v>
      </c>
      <c r="J13" s="140">
        <v>5800.51</v>
      </c>
      <c r="K13" s="140">
        <v>5852.83</v>
      </c>
      <c r="L13" s="140">
        <v>6795.3099999999995</v>
      </c>
      <c r="M13" s="140">
        <v>5493.2999999999993</v>
      </c>
      <c r="N13" s="140">
        <v>6210.03</v>
      </c>
      <c r="O13" s="140">
        <v>5866.98</v>
      </c>
      <c r="P13" s="140">
        <v>5290.29</v>
      </c>
      <c r="Q13" s="140">
        <v>5007.29</v>
      </c>
      <c r="R13" s="140">
        <v>5043.4799999999996</v>
      </c>
      <c r="S13" s="140">
        <v>5552.02</v>
      </c>
      <c r="T13" s="140">
        <v>4928.88</v>
      </c>
      <c r="U13" s="140">
        <v>5347.7199999999993</v>
      </c>
      <c r="V13" s="140">
        <v>5457.2199999999993</v>
      </c>
      <c r="W13" s="140">
        <v>5345.6</v>
      </c>
      <c r="X13" s="140">
        <v>5178.28</v>
      </c>
      <c r="Y13" s="140">
        <v>5048.66</v>
      </c>
      <c r="Z13" s="140">
        <v>5639.49</v>
      </c>
      <c r="AA13" s="140">
        <v>5252.29</v>
      </c>
      <c r="AB13" s="140">
        <v>5040.1999999999989</v>
      </c>
      <c r="AC13" s="140">
        <v>5102.54</v>
      </c>
      <c r="AD13" s="140">
        <v>5356.2099999999991</v>
      </c>
      <c r="AE13" s="140">
        <v>5794.28</v>
      </c>
      <c r="AF13" s="140">
        <v>4562.09</v>
      </c>
      <c r="AG13" s="140">
        <v>3845.71</v>
      </c>
      <c r="AH13" s="140">
        <v>3800.66</v>
      </c>
      <c r="AI13" s="140">
        <v>4281.63</v>
      </c>
      <c r="AJ13" s="140">
        <v>4476.75</v>
      </c>
      <c r="AK13" s="140">
        <v>4489.53</v>
      </c>
      <c r="AL13" s="140">
        <v>4339.0599999999995</v>
      </c>
      <c r="AM13" s="140">
        <v>4515.4699999999993</v>
      </c>
    </row>
    <row r="14" spans="1:39" ht="18" customHeight="1">
      <c r="A14" s="138"/>
      <c r="B14" s="138"/>
      <c r="C14" s="138">
        <v>1</v>
      </c>
      <c r="D14" s="148" t="s">
        <v>119</v>
      </c>
      <c r="E14" s="140">
        <v>3065.66</v>
      </c>
      <c r="F14" s="140">
        <v>2826.4399999999996</v>
      </c>
      <c r="G14" s="140">
        <v>3592.91</v>
      </c>
      <c r="H14" s="140">
        <v>2815.49</v>
      </c>
      <c r="I14" s="140">
        <v>3469.58</v>
      </c>
      <c r="J14" s="140">
        <v>3380.5899999999997</v>
      </c>
      <c r="K14" s="140">
        <v>3407.73</v>
      </c>
      <c r="L14" s="140">
        <v>4025.73</v>
      </c>
      <c r="M14" s="140">
        <v>2978.02</v>
      </c>
      <c r="N14" s="140">
        <v>3677.6</v>
      </c>
      <c r="O14" s="140">
        <v>3110.52</v>
      </c>
      <c r="P14" s="140">
        <v>2861.36</v>
      </c>
      <c r="Q14" s="140">
        <v>2822.48</v>
      </c>
      <c r="R14" s="140">
        <v>2923.25</v>
      </c>
      <c r="S14" s="140">
        <v>3013.8399999999997</v>
      </c>
      <c r="T14" s="140">
        <v>2637.34</v>
      </c>
      <c r="U14" s="140">
        <v>2921.9</v>
      </c>
      <c r="V14" s="140">
        <v>3262.4</v>
      </c>
      <c r="W14" s="140">
        <v>3137.5</v>
      </c>
      <c r="X14" s="140">
        <v>3038.93</v>
      </c>
      <c r="Y14" s="140">
        <v>2917.85</v>
      </c>
      <c r="Z14" s="140">
        <v>3355.39</v>
      </c>
      <c r="AA14" s="140">
        <v>2754.4199999999996</v>
      </c>
      <c r="AB14" s="140">
        <v>2584.7499999999995</v>
      </c>
      <c r="AC14" s="140">
        <v>2935.77</v>
      </c>
      <c r="AD14" s="140">
        <v>3110.2899999999995</v>
      </c>
      <c r="AE14" s="140">
        <v>3173.66</v>
      </c>
      <c r="AF14" s="140">
        <v>2980.8799999999997</v>
      </c>
      <c r="AG14" s="140">
        <v>2108.09</v>
      </c>
      <c r="AH14" s="140">
        <v>1996.43</v>
      </c>
      <c r="AI14" s="140">
        <v>2365.92</v>
      </c>
      <c r="AJ14" s="140">
        <v>2537.33</v>
      </c>
      <c r="AK14" s="140">
        <v>2461.25</v>
      </c>
      <c r="AL14" s="140">
        <v>2443.1099999999997</v>
      </c>
      <c r="AM14" s="140">
        <v>2341.85</v>
      </c>
    </row>
    <row r="15" spans="1:39" ht="18" customHeight="1">
      <c r="A15" s="138"/>
      <c r="B15" s="138"/>
      <c r="C15" s="138"/>
      <c r="D15" s="148" t="s">
        <v>44</v>
      </c>
      <c r="E15" s="140">
        <v>681.22</v>
      </c>
      <c r="F15" s="140">
        <v>544.66999999999996</v>
      </c>
      <c r="G15" s="140">
        <v>1004.23</v>
      </c>
      <c r="H15" s="140">
        <v>574.42999999999995</v>
      </c>
      <c r="I15" s="140">
        <v>741.85</v>
      </c>
      <c r="J15" s="140">
        <v>868.62</v>
      </c>
      <c r="K15" s="140">
        <v>755.23</v>
      </c>
      <c r="L15" s="140">
        <v>1048.51</v>
      </c>
      <c r="M15" s="140">
        <v>625.24</v>
      </c>
      <c r="N15" s="140">
        <v>1064.17</v>
      </c>
      <c r="O15" s="140">
        <v>661.03</v>
      </c>
      <c r="P15" s="140">
        <v>733.32</v>
      </c>
      <c r="Q15" s="140">
        <v>550.63</v>
      </c>
      <c r="R15" s="140">
        <v>776.58</v>
      </c>
      <c r="S15" s="140">
        <v>659.04</v>
      </c>
      <c r="T15" s="140">
        <v>564.33000000000004</v>
      </c>
      <c r="U15" s="140">
        <v>724.95</v>
      </c>
      <c r="V15" s="140">
        <v>1123.6099999999999</v>
      </c>
      <c r="W15" s="140">
        <v>968.17</v>
      </c>
      <c r="X15" s="140">
        <v>763.93</v>
      </c>
      <c r="Y15" s="140">
        <v>686.65</v>
      </c>
      <c r="Z15" s="140">
        <v>780.47</v>
      </c>
      <c r="AA15" s="140">
        <v>602.80999999999995</v>
      </c>
      <c r="AB15" s="140">
        <v>671.51</v>
      </c>
      <c r="AC15" s="140">
        <v>909.36</v>
      </c>
      <c r="AD15" s="140">
        <v>982.69</v>
      </c>
      <c r="AE15" s="140">
        <v>850.28</v>
      </c>
      <c r="AF15" s="140">
        <v>1194.47</v>
      </c>
      <c r="AG15" s="140">
        <v>661.48</v>
      </c>
      <c r="AH15" s="140">
        <v>551.11</v>
      </c>
      <c r="AI15" s="140">
        <v>914.72</v>
      </c>
      <c r="AJ15" s="140">
        <v>1058.18</v>
      </c>
      <c r="AK15" s="140">
        <v>550.53</v>
      </c>
      <c r="AL15" s="140">
        <v>632.53</v>
      </c>
      <c r="AM15" s="140">
        <v>507.79</v>
      </c>
    </row>
    <row r="16" spans="1:39" ht="18" customHeight="1">
      <c r="A16" s="138"/>
      <c r="B16" s="138"/>
      <c r="C16" s="138"/>
      <c r="D16" s="148" t="s">
        <v>45</v>
      </c>
      <c r="E16" s="140">
        <v>948.92</v>
      </c>
      <c r="F16" s="140">
        <v>819.59</v>
      </c>
      <c r="G16" s="140">
        <v>1034.5999999999999</v>
      </c>
      <c r="H16" s="140">
        <v>852.84</v>
      </c>
      <c r="I16" s="140">
        <v>1035.28</v>
      </c>
      <c r="J16" s="140">
        <v>915.69</v>
      </c>
      <c r="K16" s="140">
        <v>953.78</v>
      </c>
      <c r="L16" s="140">
        <v>1280.6500000000001</v>
      </c>
      <c r="M16" s="140">
        <v>913.06</v>
      </c>
      <c r="N16" s="140">
        <v>1001.56</v>
      </c>
      <c r="O16" s="140">
        <v>1002</v>
      </c>
      <c r="P16" s="140">
        <v>886.92</v>
      </c>
      <c r="Q16" s="140">
        <v>928.27</v>
      </c>
      <c r="R16" s="140">
        <v>816.11</v>
      </c>
      <c r="S16" s="140">
        <v>964.56</v>
      </c>
      <c r="T16" s="140">
        <v>871.17</v>
      </c>
      <c r="U16" s="140">
        <v>883.34</v>
      </c>
      <c r="V16" s="140">
        <v>810.37</v>
      </c>
      <c r="W16" s="140">
        <v>852.87</v>
      </c>
      <c r="X16" s="140">
        <v>802.48</v>
      </c>
      <c r="Y16" s="140">
        <v>847.76</v>
      </c>
      <c r="Z16" s="140">
        <v>962.61</v>
      </c>
      <c r="AA16" s="140">
        <v>810.88</v>
      </c>
      <c r="AB16" s="140">
        <v>809.12</v>
      </c>
      <c r="AC16" s="140">
        <v>752.43</v>
      </c>
      <c r="AD16" s="140">
        <v>697</v>
      </c>
      <c r="AE16" s="140">
        <v>639.70000000000005</v>
      </c>
      <c r="AF16" s="140">
        <v>533.36</v>
      </c>
      <c r="AG16" s="140">
        <v>523.87</v>
      </c>
      <c r="AH16" s="140">
        <v>685.81</v>
      </c>
      <c r="AI16" s="140">
        <v>676.26</v>
      </c>
      <c r="AJ16" s="140">
        <v>682.47</v>
      </c>
      <c r="AK16" s="140">
        <v>977.2</v>
      </c>
      <c r="AL16" s="140">
        <v>844.05</v>
      </c>
      <c r="AM16" s="140">
        <v>828.17</v>
      </c>
    </row>
    <row r="17" spans="1:39" ht="18" customHeight="1">
      <c r="A17" s="138"/>
      <c r="B17" s="138"/>
      <c r="C17" s="138"/>
      <c r="D17" s="148" t="s">
        <v>46</v>
      </c>
      <c r="E17" s="140">
        <v>778.83</v>
      </c>
      <c r="F17" s="140">
        <v>831.4</v>
      </c>
      <c r="G17" s="140">
        <v>922.64</v>
      </c>
      <c r="H17" s="140">
        <v>827.41</v>
      </c>
      <c r="I17" s="140">
        <v>952.54</v>
      </c>
      <c r="J17" s="140">
        <v>893.22</v>
      </c>
      <c r="K17" s="140">
        <v>903.45</v>
      </c>
      <c r="L17" s="140">
        <v>895.48</v>
      </c>
      <c r="M17" s="140">
        <v>845.87</v>
      </c>
      <c r="N17" s="140">
        <v>911.01</v>
      </c>
      <c r="O17" s="140">
        <v>808.23</v>
      </c>
      <c r="P17" s="140">
        <v>678.27</v>
      </c>
      <c r="Q17" s="140">
        <v>736.21</v>
      </c>
      <c r="R17" s="140">
        <v>772.12</v>
      </c>
      <c r="S17" s="140">
        <v>799.37</v>
      </c>
      <c r="T17" s="140">
        <v>718.71</v>
      </c>
      <c r="U17" s="140">
        <v>645.36</v>
      </c>
      <c r="V17" s="140">
        <v>803.54</v>
      </c>
      <c r="W17" s="140">
        <v>770.67</v>
      </c>
      <c r="X17" s="140">
        <v>804.79</v>
      </c>
      <c r="Y17" s="140">
        <v>734.08</v>
      </c>
      <c r="Z17" s="140">
        <v>942.12</v>
      </c>
      <c r="AA17" s="140">
        <v>758.66</v>
      </c>
      <c r="AB17" s="140">
        <v>619.53</v>
      </c>
      <c r="AC17" s="140">
        <v>714.69</v>
      </c>
      <c r="AD17" s="140">
        <v>833.76</v>
      </c>
      <c r="AE17" s="140">
        <v>1275.21</v>
      </c>
      <c r="AF17" s="140">
        <v>1016.39</v>
      </c>
      <c r="AG17" s="140">
        <v>655.49</v>
      </c>
      <c r="AH17" s="140">
        <v>361.77</v>
      </c>
      <c r="AI17" s="140">
        <v>407.23</v>
      </c>
      <c r="AJ17" s="140">
        <v>371.84</v>
      </c>
      <c r="AK17" s="140">
        <v>469.59</v>
      </c>
      <c r="AL17" s="140">
        <v>464.96</v>
      </c>
      <c r="AM17" s="140">
        <v>530.66</v>
      </c>
    </row>
    <row r="18" spans="1:39" ht="18" customHeight="1">
      <c r="A18" s="138"/>
      <c r="B18" s="138"/>
      <c r="C18" s="138"/>
      <c r="D18" s="148" t="s">
        <v>47</v>
      </c>
      <c r="E18" s="140">
        <v>648.14</v>
      </c>
      <c r="F18" s="140">
        <v>621.41</v>
      </c>
      <c r="G18" s="140">
        <v>617.20000000000005</v>
      </c>
      <c r="H18" s="140">
        <v>551.97</v>
      </c>
      <c r="I18" s="140">
        <v>732.75</v>
      </c>
      <c r="J18" s="140">
        <v>694.82</v>
      </c>
      <c r="K18" s="140">
        <v>787.96</v>
      </c>
      <c r="L18" s="140">
        <v>791.99</v>
      </c>
      <c r="M18" s="140">
        <v>588.20000000000005</v>
      </c>
      <c r="N18" s="140">
        <v>690.82</v>
      </c>
      <c r="O18" s="140">
        <v>630.66</v>
      </c>
      <c r="P18" s="140">
        <v>554.29</v>
      </c>
      <c r="Q18" s="140">
        <v>599.16</v>
      </c>
      <c r="R18" s="140">
        <v>548.91</v>
      </c>
      <c r="S18" s="140">
        <v>580.69000000000005</v>
      </c>
      <c r="T18" s="140">
        <v>472.71</v>
      </c>
      <c r="U18" s="140">
        <v>645.09</v>
      </c>
      <c r="V18" s="140">
        <v>518.29</v>
      </c>
      <c r="W18" s="140">
        <v>538.9</v>
      </c>
      <c r="X18" s="140">
        <v>658.77</v>
      </c>
      <c r="Y18" s="140">
        <v>642.34</v>
      </c>
      <c r="Z18" s="140">
        <v>663.57</v>
      </c>
      <c r="AA18" s="140">
        <v>573.87</v>
      </c>
      <c r="AB18" s="140">
        <v>474.28</v>
      </c>
      <c r="AC18" s="140">
        <v>552.1</v>
      </c>
      <c r="AD18" s="140">
        <v>587.91</v>
      </c>
      <c r="AE18" s="140">
        <v>399.79</v>
      </c>
      <c r="AF18" s="140">
        <v>226.08</v>
      </c>
      <c r="AG18" s="140">
        <v>256.39</v>
      </c>
      <c r="AH18" s="140">
        <v>384.8</v>
      </c>
      <c r="AI18" s="140">
        <v>354.7</v>
      </c>
      <c r="AJ18" s="140">
        <v>417.66</v>
      </c>
      <c r="AK18" s="140">
        <v>451.99</v>
      </c>
      <c r="AL18" s="140">
        <v>493.41</v>
      </c>
      <c r="AM18" s="140">
        <v>466.43</v>
      </c>
    </row>
    <row r="19" spans="1:39" ht="18" customHeight="1">
      <c r="A19" s="138"/>
      <c r="B19" s="138"/>
      <c r="C19" s="138"/>
      <c r="D19" s="148" t="s">
        <v>43</v>
      </c>
      <c r="E19" s="155">
        <v>8.5500000000000007</v>
      </c>
      <c r="F19" s="155">
        <v>9.3699999999999992</v>
      </c>
      <c r="G19" s="155">
        <v>14.24</v>
      </c>
      <c r="H19" s="155">
        <v>8.84</v>
      </c>
      <c r="I19" s="155">
        <v>7.16</v>
      </c>
      <c r="J19" s="155">
        <v>8.24</v>
      </c>
      <c r="K19" s="155">
        <v>7.31</v>
      </c>
      <c r="L19" s="155">
        <v>9.1</v>
      </c>
      <c r="M19" s="155">
        <v>5.65</v>
      </c>
      <c r="N19" s="155">
        <v>10.039999999999999</v>
      </c>
      <c r="O19" s="155">
        <v>8.6</v>
      </c>
      <c r="P19" s="155">
        <v>8.56</v>
      </c>
      <c r="Q19" s="155">
        <v>8.2100000000000009</v>
      </c>
      <c r="R19" s="155">
        <v>9.5299999999999994</v>
      </c>
      <c r="S19" s="155">
        <v>10.18</v>
      </c>
      <c r="T19" s="155">
        <v>10.42</v>
      </c>
      <c r="U19" s="155">
        <v>23.16</v>
      </c>
      <c r="V19" s="155">
        <v>6.59</v>
      </c>
      <c r="W19" s="155">
        <v>6.89</v>
      </c>
      <c r="X19" s="155">
        <v>8.9600000000000009</v>
      </c>
      <c r="Y19" s="155">
        <v>7.02</v>
      </c>
      <c r="Z19" s="155">
        <v>6.62</v>
      </c>
      <c r="AA19" s="155">
        <v>8.1999999999999993</v>
      </c>
      <c r="AB19" s="155">
        <v>10.31</v>
      </c>
      <c r="AC19" s="155">
        <v>7.19</v>
      </c>
      <c r="AD19" s="155">
        <v>8.93</v>
      </c>
      <c r="AE19" s="155">
        <v>8.68</v>
      </c>
      <c r="AF19" s="155">
        <v>10.58</v>
      </c>
      <c r="AG19" s="155">
        <v>10.86</v>
      </c>
      <c r="AH19" s="155">
        <v>12.94</v>
      </c>
      <c r="AI19" s="155">
        <v>13.01</v>
      </c>
      <c r="AJ19" s="155">
        <v>7.18</v>
      </c>
      <c r="AK19" s="155">
        <v>11.94</v>
      </c>
      <c r="AL19" s="155">
        <v>8.16</v>
      </c>
      <c r="AM19" s="155">
        <v>8.8000000000000007</v>
      </c>
    </row>
    <row r="20" spans="1:39" ht="18" customHeight="1">
      <c r="A20" s="138"/>
      <c r="B20" s="138"/>
      <c r="C20" s="138">
        <v>2</v>
      </c>
      <c r="D20" s="148" t="s">
        <v>134</v>
      </c>
      <c r="E20" s="140">
        <v>2173.1099999999997</v>
      </c>
      <c r="F20" s="140">
        <v>2134.3199999999997</v>
      </c>
      <c r="G20" s="140">
        <v>2528.41</v>
      </c>
      <c r="H20" s="140">
        <v>2088.16</v>
      </c>
      <c r="I20" s="140">
        <v>2542.0099999999998</v>
      </c>
      <c r="J20" s="140">
        <v>2419.92</v>
      </c>
      <c r="K20" s="140">
        <v>2445.1</v>
      </c>
      <c r="L20" s="140">
        <v>2769.58</v>
      </c>
      <c r="M20" s="140">
        <v>2515.2799999999997</v>
      </c>
      <c r="N20" s="140">
        <v>2532.4299999999998</v>
      </c>
      <c r="O20" s="140">
        <v>2756.46</v>
      </c>
      <c r="P20" s="140">
        <v>2428.9299999999998</v>
      </c>
      <c r="Q20" s="140">
        <v>2184.81</v>
      </c>
      <c r="R20" s="140">
        <v>2120.23</v>
      </c>
      <c r="S20" s="140">
        <v>2538.1800000000003</v>
      </c>
      <c r="T20" s="140">
        <v>2291.54</v>
      </c>
      <c r="U20" s="140">
        <v>2425.8199999999997</v>
      </c>
      <c r="V20" s="140">
        <v>2194.8199999999997</v>
      </c>
      <c r="W20" s="140">
        <v>2208.1</v>
      </c>
      <c r="X20" s="140">
        <v>2139.35</v>
      </c>
      <c r="Y20" s="140">
        <v>2130.8100000000004</v>
      </c>
      <c r="Z20" s="140">
        <v>2284.1</v>
      </c>
      <c r="AA20" s="140">
        <v>2497.8700000000003</v>
      </c>
      <c r="AB20" s="140">
        <v>2455.4499999999998</v>
      </c>
      <c r="AC20" s="140">
        <v>2166.77</v>
      </c>
      <c r="AD20" s="140">
        <v>2245.92</v>
      </c>
      <c r="AE20" s="140">
        <v>2620.62</v>
      </c>
      <c r="AF20" s="140">
        <v>1581.21</v>
      </c>
      <c r="AG20" s="140">
        <v>1737.6200000000001</v>
      </c>
      <c r="AH20" s="140">
        <v>1804.23</v>
      </c>
      <c r="AI20" s="140">
        <v>1915.71</v>
      </c>
      <c r="AJ20" s="140">
        <v>1939.42</v>
      </c>
      <c r="AK20" s="140">
        <v>2028.28</v>
      </c>
      <c r="AL20" s="140">
        <v>1895.95</v>
      </c>
      <c r="AM20" s="140">
        <v>2173.62</v>
      </c>
    </row>
    <row r="21" spans="1:39" ht="18" customHeight="1">
      <c r="A21" s="138"/>
      <c r="B21" s="138"/>
      <c r="C21" s="138"/>
      <c r="D21" s="148" t="s">
        <v>53</v>
      </c>
      <c r="E21" s="140">
        <v>439.4</v>
      </c>
      <c r="F21" s="140">
        <v>572.88</v>
      </c>
      <c r="G21" s="140">
        <v>624.74</v>
      </c>
      <c r="H21" s="140">
        <v>470.87</v>
      </c>
      <c r="I21" s="140">
        <v>670.92</v>
      </c>
      <c r="J21" s="140">
        <v>646.41</v>
      </c>
      <c r="K21" s="140">
        <v>657.21</v>
      </c>
      <c r="L21" s="140">
        <v>798.24</v>
      </c>
      <c r="M21" s="140">
        <v>711.18</v>
      </c>
      <c r="N21" s="140">
        <v>657.01</v>
      </c>
      <c r="O21" s="140">
        <v>775.22</v>
      </c>
      <c r="P21" s="140">
        <v>595.89</v>
      </c>
      <c r="Q21" s="140">
        <v>563.84</v>
      </c>
      <c r="R21" s="140">
        <v>477.33</v>
      </c>
      <c r="S21" s="140">
        <v>617.53</v>
      </c>
      <c r="T21" s="140">
        <v>624.88</v>
      </c>
      <c r="U21" s="140">
        <v>622.26</v>
      </c>
      <c r="V21" s="140">
        <v>565.54</v>
      </c>
      <c r="W21" s="140">
        <v>535.66999999999996</v>
      </c>
      <c r="X21" s="140">
        <v>530.82000000000005</v>
      </c>
      <c r="Y21" s="140">
        <v>530.23</v>
      </c>
      <c r="Z21" s="140">
        <v>589.15</v>
      </c>
      <c r="AA21" s="140">
        <v>710.12</v>
      </c>
      <c r="AB21" s="140">
        <v>778.65</v>
      </c>
      <c r="AC21" s="140">
        <v>612.27</v>
      </c>
      <c r="AD21" s="140">
        <v>595.65</v>
      </c>
      <c r="AE21" s="140">
        <v>814.1</v>
      </c>
      <c r="AF21" s="140">
        <v>392.35</v>
      </c>
      <c r="AG21" s="140">
        <v>412.67</v>
      </c>
      <c r="AH21" s="140">
        <v>433.36</v>
      </c>
      <c r="AI21" s="140">
        <v>460.66</v>
      </c>
      <c r="AJ21" s="140">
        <v>444.93</v>
      </c>
      <c r="AK21" s="140">
        <v>449.95</v>
      </c>
      <c r="AL21" s="140">
        <v>451.57</v>
      </c>
      <c r="AM21" s="140">
        <v>512.6</v>
      </c>
    </row>
    <row r="22" spans="1:39" ht="18" customHeight="1">
      <c r="A22" s="138"/>
      <c r="B22" s="138"/>
      <c r="C22" s="138"/>
      <c r="D22" s="148" t="s">
        <v>54</v>
      </c>
      <c r="E22" s="140">
        <v>360.03</v>
      </c>
      <c r="F22" s="140">
        <v>343.29</v>
      </c>
      <c r="G22" s="140">
        <v>402.64</v>
      </c>
      <c r="H22" s="140">
        <v>321.74</v>
      </c>
      <c r="I22" s="140">
        <v>398.22</v>
      </c>
      <c r="J22" s="140">
        <v>335.46</v>
      </c>
      <c r="K22" s="140">
        <v>306.32</v>
      </c>
      <c r="L22" s="140">
        <v>352.4</v>
      </c>
      <c r="M22" s="140">
        <v>296.44</v>
      </c>
      <c r="N22" s="140">
        <v>342.61</v>
      </c>
      <c r="O22" s="140">
        <v>341.41</v>
      </c>
      <c r="P22" s="140">
        <v>324.27</v>
      </c>
      <c r="Q22" s="140">
        <v>327.43</v>
      </c>
      <c r="R22" s="140">
        <v>277</v>
      </c>
      <c r="S22" s="140">
        <v>338.72</v>
      </c>
      <c r="T22" s="140">
        <v>298.12</v>
      </c>
      <c r="U22" s="140">
        <v>348.86</v>
      </c>
      <c r="V22" s="140">
        <v>313.33</v>
      </c>
      <c r="W22" s="140">
        <v>326.43</v>
      </c>
      <c r="X22" s="140">
        <v>302.49</v>
      </c>
      <c r="Y22" s="140">
        <v>286.27</v>
      </c>
      <c r="Z22" s="140">
        <v>338.53</v>
      </c>
      <c r="AA22" s="140">
        <v>340.24</v>
      </c>
      <c r="AB22" s="140">
        <v>349.77</v>
      </c>
      <c r="AC22" s="140">
        <v>333.15</v>
      </c>
      <c r="AD22" s="140">
        <v>305.56</v>
      </c>
      <c r="AE22" s="140">
        <v>332.87</v>
      </c>
      <c r="AF22" s="140">
        <v>192.37</v>
      </c>
      <c r="AG22" s="140">
        <v>254.03</v>
      </c>
      <c r="AH22" s="140">
        <v>277.55</v>
      </c>
      <c r="AI22" s="140">
        <v>270.39</v>
      </c>
      <c r="AJ22" s="140">
        <v>255.2</v>
      </c>
      <c r="AK22" s="140">
        <v>262.3</v>
      </c>
      <c r="AL22" s="140">
        <v>257.64999999999998</v>
      </c>
      <c r="AM22" s="140">
        <v>284.82</v>
      </c>
    </row>
    <row r="23" spans="1:39" ht="18" customHeight="1">
      <c r="A23" s="138"/>
      <c r="B23" s="138"/>
      <c r="C23" s="138"/>
      <c r="D23" s="148" t="s">
        <v>141</v>
      </c>
      <c r="E23" s="140">
        <v>353.94</v>
      </c>
      <c r="F23" s="140">
        <v>377.1</v>
      </c>
      <c r="G23" s="140">
        <v>439.62</v>
      </c>
      <c r="H23" s="140">
        <v>377.63</v>
      </c>
      <c r="I23" s="140">
        <v>440.33</v>
      </c>
      <c r="J23" s="140">
        <v>428.1</v>
      </c>
      <c r="K23" s="140">
        <v>386.51</v>
      </c>
      <c r="L23" s="140">
        <v>396.49</v>
      </c>
      <c r="M23" s="140">
        <v>353.02</v>
      </c>
      <c r="N23" s="140">
        <v>366.2</v>
      </c>
      <c r="O23" s="140">
        <v>360.36</v>
      </c>
      <c r="P23" s="140">
        <v>348.46</v>
      </c>
      <c r="Q23" s="140">
        <v>368.67</v>
      </c>
      <c r="R23" s="140">
        <v>349.22</v>
      </c>
      <c r="S23" s="140">
        <v>422.2</v>
      </c>
      <c r="T23" s="140">
        <v>334.82</v>
      </c>
      <c r="U23" s="140">
        <v>410.94</v>
      </c>
      <c r="V23" s="140">
        <v>350.82</v>
      </c>
      <c r="W23" s="140">
        <v>323.2</v>
      </c>
      <c r="X23" s="140">
        <v>316.93</v>
      </c>
      <c r="Y23" s="140">
        <v>343.36</v>
      </c>
      <c r="Z23" s="140">
        <v>385.43</v>
      </c>
      <c r="AA23" s="140">
        <v>375.13</v>
      </c>
      <c r="AB23" s="140">
        <v>382.22</v>
      </c>
      <c r="AC23" s="140">
        <v>370.94</v>
      </c>
      <c r="AD23" s="140">
        <v>394.86</v>
      </c>
      <c r="AE23" s="140">
        <v>418.43</v>
      </c>
      <c r="AF23" s="140">
        <v>213.25</v>
      </c>
      <c r="AG23" s="140">
        <v>270.72000000000003</v>
      </c>
      <c r="AH23" s="140">
        <v>274.07</v>
      </c>
      <c r="AI23" s="140">
        <v>308.12</v>
      </c>
      <c r="AJ23" s="140">
        <v>325.45</v>
      </c>
      <c r="AK23" s="140">
        <v>297</v>
      </c>
      <c r="AL23" s="140">
        <v>234.47</v>
      </c>
      <c r="AM23" s="140">
        <v>339.91</v>
      </c>
    </row>
    <row r="24" spans="1:39" ht="18" customHeight="1">
      <c r="A24" s="138"/>
      <c r="B24" s="138"/>
      <c r="C24" s="138"/>
      <c r="D24" s="148" t="s">
        <v>55</v>
      </c>
      <c r="E24" s="140">
        <v>1019.74</v>
      </c>
      <c r="F24" s="140">
        <v>841.05</v>
      </c>
      <c r="G24" s="140">
        <v>1061.4100000000001</v>
      </c>
      <c r="H24" s="140">
        <v>917.92</v>
      </c>
      <c r="I24" s="140">
        <v>1032.54</v>
      </c>
      <c r="J24" s="140">
        <v>1009.95</v>
      </c>
      <c r="K24" s="140">
        <v>1095.06</v>
      </c>
      <c r="L24" s="140">
        <v>1222.45</v>
      </c>
      <c r="M24" s="140">
        <v>1154.6400000000001</v>
      </c>
      <c r="N24" s="140">
        <v>1166.6099999999999</v>
      </c>
      <c r="O24" s="140">
        <v>1279.47</v>
      </c>
      <c r="P24" s="140">
        <v>1160.31</v>
      </c>
      <c r="Q24" s="140">
        <v>924.87</v>
      </c>
      <c r="R24" s="140">
        <v>1016.68</v>
      </c>
      <c r="S24" s="140">
        <v>1159.73</v>
      </c>
      <c r="T24" s="140">
        <v>1033.72</v>
      </c>
      <c r="U24" s="140">
        <v>1043.76</v>
      </c>
      <c r="V24" s="140">
        <v>965.13</v>
      </c>
      <c r="W24" s="140">
        <v>1022.8</v>
      </c>
      <c r="X24" s="140">
        <v>989.11</v>
      </c>
      <c r="Y24" s="140">
        <v>970.95</v>
      </c>
      <c r="Z24" s="140">
        <v>970.99</v>
      </c>
      <c r="AA24" s="140">
        <v>1072.3800000000001</v>
      </c>
      <c r="AB24" s="140">
        <v>944.81</v>
      </c>
      <c r="AC24" s="140">
        <v>850.41</v>
      </c>
      <c r="AD24" s="140">
        <v>949.85</v>
      </c>
      <c r="AE24" s="140">
        <v>1055.22</v>
      </c>
      <c r="AF24" s="140">
        <v>783.24</v>
      </c>
      <c r="AG24" s="140">
        <v>800.2</v>
      </c>
      <c r="AH24" s="140">
        <v>819.25</v>
      </c>
      <c r="AI24" s="140">
        <v>876.54</v>
      </c>
      <c r="AJ24" s="140">
        <v>913.84</v>
      </c>
      <c r="AK24" s="140">
        <v>1019.03</v>
      </c>
      <c r="AL24" s="140">
        <v>952.26</v>
      </c>
      <c r="AM24" s="140">
        <v>1036.29</v>
      </c>
    </row>
    <row r="25" spans="1:39" ht="18" customHeight="1">
      <c r="A25" s="138"/>
      <c r="B25" s="138">
        <v>2</v>
      </c>
      <c r="C25" s="139" t="s">
        <v>3</v>
      </c>
      <c r="D25" s="122"/>
      <c r="E25" s="140">
        <v>2423.0500000000002</v>
      </c>
      <c r="F25" s="140">
        <v>2363.36</v>
      </c>
      <c r="G25" s="140">
        <v>2686.31</v>
      </c>
      <c r="H25" s="140">
        <v>2583.17</v>
      </c>
      <c r="I25" s="140">
        <v>2721.21</v>
      </c>
      <c r="J25" s="140">
        <v>2490.85</v>
      </c>
      <c r="K25" s="140">
        <v>2382.0100000000002</v>
      </c>
      <c r="L25" s="140">
        <v>2754.44</v>
      </c>
      <c r="M25" s="140">
        <v>2217.36</v>
      </c>
      <c r="N25" s="140">
        <v>2668.36</v>
      </c>
      <c r="O25" s="140">
        <v>2587.1799999999998</v>
      </c>
      <c r="P25" s="140">
        <v>2439.5700000000002</v>
      </c>
      <c r="Q25" s="140">
        <v>2002.08</v>
      </c>
      <c r="R25" s="140">
        <v>2287.5100000000002</v>
      </c>
      <c r="S25" s="140">
        <v>2412.37</v>
      </c>
      <c r="T25" s="140">
        <v>2446.87</v>
      </c>
      <c r="U25" s="140">
        <v>2523.8200000000002</v>
      </c>
      <c r="V25" s="140">
        <v>2120.1999999999998</v>
      </c>
      <c r="W25" s="140">
        <v>2527.58</v>
      </c>
      <c r="X25" s="140">
        <v>2677.36</v>
      </c>
      <c r="Y25" s="140">
        <v>2352.21</v>
      </c>
      <c r="Z25" s="140">
        <v>2557.88</v>
      </c>
      <c r="AA25" s="140">
        <v>2647.17</v>
      </c>
      <c r="AB25" s="140">
        <v>2614.39</v>
      </c>
      <c r="AC25" s="140">
        <v>2106.2600000000002</v>
      </c>
      <c r="AD25" s="140">
        <v>2241.1999999999998</v>
      </c>
      <c r="AE25" s="140">
        <v>2296.59</v>
      </c>
      <c r="AF25" s="140">
        <v>2667.57</v>
      </c>
      <c r="AG25" s="140">
        <v>2907.76</v>
      </c>
      <c r="AH25" s="140">
        <v>2373.92</v>
      </c>
      <c r="AI25" s="140">
        <v>2459.89</v>
      </c>
      <c r="AJ25" s="140">
        <v>2569.62</v>
      </c>
      <c r="AK25" s="140">
        <v>2514.84</v>
      </c>
      <c r="AL25" s="140">
        <v>2402.14</v>
      </c>
      <c r="AM25" s="140">
        <v>2411.16</v>
      </c>
    </row>
    <row r="26" spans="1:39" ht="18" customHeight="1">
      <c r="A26" s="138"/>
      <c r="B26" s="138">
        <v>3</v>
      </c>
      <c r="C26" s="139" t="s">
        <v>133</v>
      </c>
      <c r="D26" s="122"/>
      <c r="E26" s="140">
        <v>912.93</v>
      </c>
      <c r="F26" s="140">
        <v>966.67</v>
      </c>
      <c r="G26" s="140">
        <v>1033.03</v>
      </c>
      <c r="H26" s="140">
        <v>891.89</v>
      </c>
      <c r="I26" s="140">
        <v>1026.79</v>
      </c>
      <c r="J26" s="140">
        <v>906.11</v>
      </c>
      <c r="K26" s="140">
        <v>838.31</v>
      </c>
      <c r="L26" s="140">
        <v>993.04</v>
      </c>
      <c r="M26" s="140">
        <v>877.6</v>
      </c>
      <c r="N26" s="140">
        <v>915.28</v>
      </c>
      <c r="O26" s="140">
        <v>840.34</v>
      </c>
      <c r="P26" s="140">
        <v>810.14</v>
      </c>
      <c r="Q26" s="140">
        <v>879.84</v>
      </c>
      <c r="R26" s="140">
        <v>867.43</v>
      </c>
      <c r="S26" s="140">
        <v>1037.28</v>
      </c>
      <c r="T26" s="140">
        <v>880.19</v>
      </c>
      <c r="U26" s="140">
        <v>1041.5</v>
      </c>
      <c r="V26" s="140">
        <v>898.55</v>
      </c>
      <c r="W26" s="140">
        <v>849.31</v>
      </c>
      <c r="X26" s="140">
        <v>796.74</v>
      </c>
      <c r="Y26" s="140">
        <v>768.23</v>
      </c>
      <c r="Z26" s="140">
        <v>695.44</v>
      </c>
      <c r="AA26" s="140">
        <v>712.66</v>
      </c>
      <c r="AB26" s="140">
        <v>730.07</v>
      </c>
      <c r="AC26" s="140">
        <v>844.59</v>
      </c>
      <c r="AD26" s="140">
        <v>863.96</v>
      </c>
      <c r="AE26" s="140">
        <v>788.65</v>
      </c>
      <c r="AF26" s="140">
        <v>386.71</v>
      </c>
      <c r="AG26" s="140">
        <v>302.47000000000003</v>
      </c>
      <c r="AH26" s="140">
        <v>363.71</v>
      </c>
      <c r="AI26" s="140">
        <v>523.1</v>
      </c>
      <c r="AJ26" s="140">
        <v>656.79</v>
      </c>
      <c r="AK26" s="140">
        <v>720.09</v>
      </c>
      <c r="AL26" s="140">
        <v>803.76</v>
      </c>
      <c r="AM26" s="140">
        <v>700.74</v>
      </c>
    </row>
    <row r="27" spans="1:39" ht="18" customHeight="1">
      <c r="A27" s="138"/>
      <c r="B27" s="138"/>
      <c r="C27" s="138"/>
      <c r="D27" s="139" t="s">
        <v>40</v>
      </c>
      <c r="E27" s="140">
        <v>623.52</v>
      </c>
      <c r="F27" s="140">
        <v>675.03</v>
      </c>
      <c r="G27" s="140">
        <v>698.95</v>
      </c>
      <c r="H27" s="140">
        <v>608.20000000000005</v>
      </c>
      <c r="I27" s="140">
        <v>729.75</v>
      </c>
      <c r="J27" s="140">
        <v>626.96</v>
      </c>
      <c r="K27" s="140">
        <v>572.52</v>
      </c>
      <c r="L27" s="140">
        <v>707.98</v>
      </c>
      <c r="M27" s="140">
        <v>614.34</v>
      </c>
      <c r="N27" s="140">
        <v>599.71</v>
      </c>
      <c r="O27" s="140">
        <v>584.99</v>
      </c>
      <c r="P27" s="140">
        <v>586.19000000000005</v>
      </c>
      <c r="Q27" s="140">
        <v>639.79</v>
      </c>
      <c r="R27" s="140">
        <v>632.79</v>
      </c>
      <c r="S27" s="140">
        <v>753.87</v>
      </c>
      <c r="T27" s="140">
        <v>627.21</v>
      </c>
      <c r="U27" s="140">
        <v>756.3</v>
      </c>
      <c r="V27" s="140">
        <v>666.57</v>
      </c>
      <c r="W27" s="140">
        <v>615.88</v>
      </c>
      <c r="X27" s="140">
        <v>582.98</v>
      </c>
      <c r="Y27" s="140">
        <v>547.74</v>
      </c>
      <c r="Z27" s="140">
        <v>496.59</v>
      </c>
      <c r="AA27" s="140">
        <v>502.37</v>
      </c>
      <c r="AB27" s="140">
        <v>518.21</v>
      </c>
      <c r="AC27" s="140">
        <v>608.47</v>
      </c>
      <c r="AD27" s="140">
        <v>627.64</v>
      </c>
      <c r="AE27" s="140">
        <v>559.84</v>
      </c>
      <c r="AF27" s="140">
        <v>244.08</v>
      </c>
      <c r="AG27" s="140">
        <v>181.79</v>
      </c>
      <c r="AH27" s="140">
        <v>245.76</v>
      </c>
      <c r="AI27" s="140">
        <v>375.41</v>
      </c>
      <c r="AJ27" s="140">
        <v>473.1</v>
      </c>
      <c r="AK27" s="140">
        <v>520</v>
      </c>
      <c r="AL27" s="140">
        <v>564.47</v>
      </c>
      <c r="AM27" s="140">
        <v>495.99</v>
      </c>
    </row>
    <row r="28" spans="1:39" ht="18" customHeight="1">
      <c r="A28" s="138"/>
      <c r="B28" s="138">
        <v>4</v>
      </c>
      <c r="C28" s="139" t="s">
        <v>2</v>
      </c>
      <c r="D28" s="139"/>
      <c r="E28" s="140">
        <v>930.99</v>
      </c>
      <c r="F28" s="140">
        <v>1282.03</v>
      </c>
      <c r="G28" s="140">
        <v>957.63</v>
      </c>
      <c r="H28" s="140">
        <v>827.8</v>
      </c>
      <c r="I28" s="140">
        <v>986.47</v>
      </c>
      <c r="J28" s="140">
        <v>1351.08</v>
      </c>
      <c r="K28" s="140">
        <v>895.41</v>
      </c>
      <c r="L28" s="140">
        <v>1063.92</v>
      </c>
      <c r="M28" s="140">
        <v>1454.83</v>
      </c>
      <c r="N28" s="140">
        <v>903.79</v>
      </c>
      <c r="O28" s="140">
        <v>962.87</v>
      </c>
      <c r="P28" s="140">
        <v>909.18</v>
      </c>
      <c r="Q28" s="140">
        <v>788.48</v>
      </c>
      <c r="R28" s="140">
        <v>1128.58</v>
      </c>
      <c r="S28" s="140">
        <v>821.65</v>
      </c>
      <c r="T28" s="140">
        <v>831.8</v>
      </c>
      <c r="U28" s="140">
        <v>954.58</v>
      </c>
      <c r="V28" s="140">
        <v>1216.28</v>
      </c>
      <c r="W28" s="140">
        <v>937.69</v>
      </c>
      <c r="X28" s="140">
        <v>994.97</v>
      </c>
      <c r="Y28" s="140">
        <v>1297.0999999999999</v>
      </c>
      <c r="Z28" s="140">
        <v>873.11</v>
      </c>
      <c r="AA28" s="140">
        <v>987.46</v>
      </c>
      <c r="AB28" s="140">
        <v>884.22</v>
      </c>
      <c r="AC28" s="140">
        <v>675.65</v>
      </c>
      <c r="AD28" s="140">
        <v>1094.73</v>
      </c>
      <c r="AE28" s="140">
        <v>1305.22</v>
      </c>
      <c r="AF28" s="140">
        <v>1149.6099999999999</v>
      </c>
      <c r="AG28" s="140">
        <v>770.32</v>
      </c>
      <c r="AH28" s="140">
        <v>823.76</v>
      </c>
      <c r="AI28" s="140">
        <v>857.08</v>
      </c>
      <c r="AJ28" s="140">
        <v>1009.97</v>
      </c>
      <c r="AK28" s="140">
        <v>914.64</v>
      </c>
      <c r="AL28" s="140">
        <v>868.88</v>
      </c>
      <c r="AM28" s="140">
        <v>850.13</v>
      </c>
    </row>
    <row r="29" spans="1:39" ht="18" customHeight="1">
      <c r="A29" s="138"/>
      <c r="B29" s="138">
        <v>5</v>
      </c>
      <c r="C29" s="139" t="s">
        <v>5</v>
      </c>
      <c r="D29" s="139"/>
      <c r="E29" s="140">
        <v>366.47</v>
      </c>
      <c r="F29" s="140">
        <v>405.81</v>
      </c>
      <c r="G29" s="140">
        <v>475.84</v>
      </c>
      <c r="H29" s="140">
        <v>414.69</v>
      </c>
      <c r="I29" s="140">
        <v>475.57</v>
      </c>
      <c r="J29" s="140">
        <v>464.71</v>
      </c>
      <c r="K29" s="140">
        <v>396.59</v>
      </c>
      <c r="L29" s="140">
        <v>392.75</v>
      </c>
      <c r="M29" s="140">
        <v>424.81</v>
      </c>
      <c r="N29" s="140">
        <v>394.85</v>
      </c>
      <c r="O29" s="140">
        <v>388.96</v>
      </c>
      <c r="P29" s="140">
        <v>339.36</v>
      </c>
      <c r="Q29" s="140">
        <v>379.44</v>
      </c>
      <c r="R29" s="140">
        <v>384.75</v>
      </c>
      <c r="S29" s="140">
        <v>409.83</v>
      </c>
      <c r="T29" s="140">
        <v>410.26</v>
      </c>
      <c r="U29" s="140">
        <v>483.92</v>
      </c>
      <c r="V29" s="140">
        <v>456.1</v>
      </c>
      <c r="W29" s="140">
        <v>384.86</v>
      </c>
      <c r="X29" s="140">
        <v>368.78</v>
      </c>
      <c r="Y29" s="140">
        <v>336.78</v>
      </c>
      <c r="Z29" s="140">
        <v>390.48</v>
      </c>
      <c r="AA29" s="140">
        <v>350.11</v>
      </c>
      <c r="AB29" s="140">
        <v>372.52</v>
      </c>
      <c r="AC29" s="140">
        <v>364.23</v>
      </c>
      <c r="AD29" s="140">
        <v>378.59</v>
      </c>
      <c r="AE29" s="140">
        <v>374</v>
      </c>
      <c r="AF29" s="140">
        <v>327.55</v>
      </c>
      <c r="AG29" s="140">
        <v>324.77</v>
      </c>
      <c r="AH29" s="140">
        <v>355.69</v>
      </c>
      <c r="AI29" s="140">
        <v>335.41</v>
      </c>
      <c r="AJ29" s="140">
        <v>319.05</v>
      </c>
      <c r="AK29" s="140">
        <v>358.09</v>
      </c>
      <c r="AL29" s="140">
        <v>372.71</v>
      </c>
      <c r="AM29" s="140">
        <v>354.98</v>
      </c>
    </row>
    <row r="30" spans="1:39" ht="18" customHeight="1">
      <c r="A30" s="141"/>
      <c r="B30" s="142">
        <v>6</v>
      </c>
      <c r="C30" s="143" t="s">
        <v>4</v>
      </c>
      <c r="D30" s="144"/>
      <c r="E30" s="144">
        <v>310.13</v>
      </c>
      <c r="F30" s="144">
        <v>307.8</v>
      </c>
      <c r="G30" s="144">
        <v>388.36</v>
      </c>
      <c r="H30" s="144">
        <v>319.51</v>
      </c>
      <c r="I30" s="144">
        <v>375.66</v>
      </c>
      <c r="J30" s="144">
        <v>401.84</v>
      </c>
      <c r="K30" s="144">
        <v>304.95999999999998</v>
      </c>
      <c r="L30" s="144">
        <v>337.15</v>
      </c>
      <c r="M30" s="144">
        <v>303.75</v>
      </c>
      <c r="N30" s="144">
        <v>319.55</v>
      </c>
      <c r="O30" s="144">
        <v>317.19</v>
      </c>
      <c r="P30" s="144">
        <v>291.35000000000002</v>
      </c>
      <c r="Q30" s="144">
        <v>260.13</v>
      </c>
      <c r="R30" s="144">
        <v>267.62</v>
      </c>
      <c r="S30" s="144">
        <v>333.67</v>
      </c>
      <c r="T30" s="144">
        <v>315.01</v>
      </c>
      <c r="U30" s="144">
        <v>370.27</v>
      </c>
      <c r="V30" s="144">
        <v>353.47</v>
      </c>
      <c r="W30" s="144">
        <v>344.27</v>
      </c>
      <c r="X30" s="144">
        <v>356.23</v>
      </c>
      <c r="Y30" s="144">
        <v>343.15</v>
      </c>
      <c r="Z30" s="144">
        <v>394.33</v>
      </c>
      <c r="AA30" s="144">
        <v>337.73</v>
      </c>
      <c r="AB30" s="144">
        <v>338.41</v>
      </c>
      <c r="AC30" s="144">
        <v>294.13</v>
      </c>
      <c r="AD30" s="144">
        <v>328.12</v>
      </c>
      <c r="AE30" s="144">
        <v>355.28</v>
      </c>
      <c r="AF30" s="144">
        <v>327.98</v>
      </c>
      <c r="AG30" s="144">
        <v>281.12</v>
      </c>
      <c r="AH30" s="144">
        <v>306.52999999999997</v>
      </c>
      <c r="AI30" s="144">
        <v>281.98</v>
      </c>
      <c r="AJ30" s="144">
        <v>286.02</v>
      </c>
      <c r="AK30" s="144">
        <v>322.2</v>
      </c>
      <c r="AL30" s="144">
        <v>341.94</v>
      </c>
      <c r="AM30" s="144">
        <v>322.20999999999998</v>
      </c>
    </row>
    <row r="31" spans="1:39" ht="18" customHeight="1">
      <c r="A31" s="145">
        <v>3</v>
      </c>
      <c r="B31" s="146" t="s">
        <v>137</v>
      </c>
      <c r="C31" s="149"/>
      <c r="D31" s="149"/>
      <c r="E31" s="136">
        <v>3400.46</v>
      </c>
      <c r="F31" s="136">
        <v>3547.4600000000005</v>
      </c>
      <c r="G31" s="136">
        <v>3972.5099999999998</v>
      </c>
      <c r="H31" s="136">
        <v>3164.5800000000004</v>
      </c>
      <c r="I31" s="136">
        <v>3778.0800000000004</v>
      </c>
      <c r="J31" s="136">
        <v>3645.5500000000006</v>
      </c>
      <c r="K31" s="136">
        <v>3502.1800000000007</v>
      </c>
      <c r="L31" s="136">
        <v>3801.7900000000004</v>
      </c>
      <c r="M31" s="136">
        <v>3638.48</v>
      </c>
      <c r="N31" s="136">
        <v>3495.9099999999994</v>
      </c>
      <c r="O31" s="136">
        <v>3368.38</v>
      </c>
      <c r="P31" s="136">
        <v>3167.2</v>
      </c>
      <c r="Q31" s="136">
        <v>3218.3700000000003</v>
      </c>
      <c r="R31" s="136">
        <v>3252.87</v>
      </c>
      <c r="S31" s="136">
        <v>3825.6099999999997</v>
      </c>
      <c r="T31" s="136">
        <v>3048.5000000000005</v>
      </c>
      <c r="U31" s="136">
        <v>3484.7999999999997</v>
      </c>
      <c r="V31" s="136">
        <v>3317.4</v>
      </c>
      <c r="W31" s="136">
        <v>3632.57</v>
      </c>
      <c r="X31" s="136">
        <v>3842.4100000000003</v>
      </c>
      <c r="Y31" s="136">
        <v>3497.9900000000002</v>
      </c>
      <c r="Z31" s="136">
        <v>3279.5499999999993</v>
      </c>
      <c r="AA31" s="136">
        <v>2946.96</v>
      </c>
      <c r="AB31" s="136">
        <v>3021.3599999999997</v>
      </c>
      <c r="AC31" s="136">
        <v>3017.9</v>
      </c>
      <c r="AD31" s="136">
        <v>3219.8100000000009</v>
      </c>
      <c r="AE31" s="136">
        <v>3702.7400000000002</v>
      </c>
      <c r="AF31" s="136">
        <v>2180.31</v>
      </c>
      <c r="AG31" s="136">
        <v>2239.7199999999998</v>
      </c>
      <c r="AH31" s="136">
        <v>2481.4299999999998</v>
      </c>
      <c r="AI31" s="136">
        <v>2866.2</v>
      </c>
      <c r="AJ31" s="136">
        <v>2910.28</v>
      </c>
      <c r="AK31" s="136">
        <v>3146.09</v>
      </c>
      <c r="AL31" s="136">
        <v>3187.55</v>
      </c>
      <c r="AM31" s="136">
        <v>3070.86</v>
      </c>
    </row>
    <row r="32" spans="1:39" ht="21" customHeight="1">
      <c r="A32" s="145"/>
      <c r="B32" s="146" t="s">
        <v>136</v>
      </c>
      <c r="C32" s="149"/>
      <c r="D32" s="149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</row>
    <row r="33" spans="1:39" ht="18" customHeight="1">
      <c r="A33" s="138"/>
      <c r="B33" s="138">
        <v>1</v>
      </c>
      <c r="C33" s="148" t="s">
        <v>121</v>
      </c>
      <c r="D33" s="122"/>
      <c r="E33" s="140">
        <v>1050.4000000000001</v>
      </c>
      <c r="F33" s="140">
        <v>1094.83</v>
      </c>
      <c r="G33" s="140">
        <v>1187.82</v>
      </c>
      <c r="H33" s="140">
        <v>930.7</v>
      </c>
      <c r="I33" s="140">
        <v>1271.31</v>
      </c>
      <c r="J33" s="140">
        <v>1056.74</v>
      </c>
      <c r="K33" s="140">
        <v>994.85</v>
      </c>
      <c r="L33" s="140">
        <v>1232.1099999999999</v>
      </c>
      <c r="M33" s="140">
        <v>1031.69</v>
      </c>
      <c r="N33" s="140">
        <v>1108.28</v>
      </c>
      <c r="O33" s="140">
        <v>1044.18</v>
      </c>
      <c r="P33" s="140">
        <v>845.44</v>
      </c>
      <c r="Q33" s="140">
        <v>980.97</v>
      </c>
      <c r="R33" s="140">
        <v>952.95</v>
      </c>
      <c r="S33" s="140">
        <v>1088.04</v>
      </c>
      <c r="T33" s="140">
        <v>906.25</v>
      </c>
      <c r="U33" s="140">
        <v>1054.1099999999999</v>
      </c>
      <c r="V33" s="140">
        <v>1053.3599999999999</v>
      </c>
      <c r="W33" s="140">
        <v>1203.45</v>
      </c>
      <c r="X33" s="140">
        <v>1459.4</v>
      </c>
      <c r="Y33" s="140">
        <v>994.03</v>
      </c>
      <c r="Z33" s="140">
        <v>1027.8900000000001</v>
      </c>
      <c r="AA33" s="140">
        <v>814.89</v>
      </c>
      <c r="AB33" s="140">
        <v>775.07</v>
      </c>
      <c r="AC33" s="140">
        <v>820.27</v>
      </c>
      <c r="AD33" s="140">
        <v>910.79</v>
      </c>
      <c r="AE33" s="140">
        <v>1171.05</v>
      </c>
      <c r="AF33" s="140">
        <v>638.16</v>
      </c>
      <c r="AG33" s="140">
        <v>870.97</v>
      </c>
      <c r="AH33" s="140">
        <v>814.27</v>
      </c>
      <c r="AI33" s="140">
        <v>1041.03</v>
      </c>
      <c r="AJ33" s="140">
        <v>1130.98</v>
      </c>
      <c r="AK33" s="140">
        <v>1014.78</v>
      </c>
      <c r="AL33" s="140">
        <v>1070.82</v>
      </c>
      <c r="AM33" s="140">
        <v>1008.16</v>
      </c>
    </row>
    <row r="34" spans="1:39" ht="18" customHeight="1">
      <c r="A34" s="138"/>
      <c r="B34" s="138">
        <v>2</v>
      </c>
      <c r="C34" s="148" t="s">
        <v>102</v>
      </c>
      <c r="D34" s="122"/>
      <c r="E34" s="140">
        <v>668.4</v>
      </c>
      <c r="F34" s="140">
        <v>788.07</v>
      </c>
      <c r="G34" s="140">
        <v>878.39</v>
      </c>
      <c r="H34" s="140">
        <v>621.28</v>
      </c>
      <c r="I34" s="140">
        <v>733.14</v>
      </c>
      <c r="J34" s="140">
        <v>736.35</v>
      </c>
      <c r="K34" s="140">
        <v>689.16</v>
      </c>
      <c r="L34" s="140">
        <v>665.68</v>
      </c>
      <c r="M34" s="140">
        <v>784.98</v>
      </c>
      <c r="N34" s="140">
        <v>662.57</v>
      </c>
      <c r="O34" s="140">
        <v>650.41</v>
      </c>
      <c r="P34" s="140">
        <v>612.58000000000004</v>
      </c>
      <c r="Q34" s="140">
        <v>610.58000000000004</v>
      </c>
      <c r="R34" s="140">
        <v>673.51</v>
      </c>
      <c r="S34" s="140">
        <v>881.24</v>
      </c>
      <c r="T34" s="140">
        <v>565.41999999999996</v>
      </c>
      <c r="U34" s="140">
        <v>688.78</v>
      </c>
      <c r="V34" s="140">
        <v>662.78</v>
      </c>
      <c r="W34" s="140">
        <v>726.54</v>
      </c>
      <c r="X34" s="140">
        <v>721.67</v>
      </c>
      <c r="Y34" s="140">
        <v>765.93</v>
      </c>
      <c r="Z34" s="140">
        <v>687.43</v>
      </c>
      <c r="AA34" s="140">
        <v>692.98</v>
      </c>
      <c r="AB34" s="140">
        <v>681.97</v>
      </c>
      <c r="AC34" s="140">
        <v>622.97</v>
      </c>
      <c r="AD34" s="140">
        <v>804.71</v>
      </c>
      <c r="AE34" s="140">
        <v>818.03</v>
      </c>
      <c r="AF34" s="140">
        <v>422.47</v>
      </c>
      <c r="AG34" s="140">
        <v>478.13</v>
      </c>
      <c r="AH34" s="140">
        <v>593.73</v>
      </c>
      <c r="AI34" s="140">
        <v>607.57000000000005</v>
      </c>
      <c r="AJ34" s="140">
        <v>502.8</v>
      </c>
      <c r="AK34" s="140">
        <v>566.38</v>
      </c>
      <c r="AL34" s="140">
        <v>562.66999999999996</v>
      </c>
      <c r="AM34" s="140">
        <v>609.09</v>
      </c>
    </row>
    <row r="35" spans="1:39" ht="18" customHeight="1">
      <c r="A35" s="138"/>
      <c r="B35" s="138">
        <v>3</v>
      </c>
      <c r="C35" s="148" t="s">
        <v>105</v>
      </c>
      <c r="D35" s="122"/>
      <c r="E35" s="140">
        <v>610.82000000000005</v>
      </c>
      <c r="F35" s="140">
        <v>589.29</v>
      </c>
      <c r="G35" s="140">
        <v>665.38</v>
      </c>
      <c r="H35" s="140">
        <v>600.6</v>
      </c>
      <c r="I35" s="140">
        <v>641.15</v>
      </c>
      <c r="J35" s="140">
        <v>730.57</v>
      </c>
      <c r="K35" s="140">
        <v>601.25</v>
      </c>
      <c r="L35" s="140">
        <v>639.04999999999995</v>
      </c>
      <c r="M35" s="140">
        <v>692.3</v>
      </c>
      <c r="N35" s="140">
        <v>632.79</v>
      </c>
      <c r="O35" s="140">
        <v>617.86</v>
      </c>
      <c r="P35" s="140">
        <v>585.99</v>
      </c>
      <c r="Q35" s="140">
        <v>581.70000000000005</v>
      </c>
      <c r="R35" s="140">
        <v>561.62</v>
      </c>
      <c r="S35" s="140">
        <v>634.65</v>
      </c>
      <c r="T35" s="140">
        <v>590.33000000000004</v>
      </c>
      <c r="U35" s="140">
        <v>597.13</v>
      </c>
      <c r="V35" s="140">
        <v>568.04999999999995</v>
      </c>
      <c r="W35" s="140">
        <v>612.09</v>
      </c>
      <c r="X35" s="140">
        <v>503.16</v>
      </c>
      <c r="Y35" s="140">
        <v>590.83000000000004</v>
      </c>
      <c r="Z35" s="140">
        <v>579.14</v>
      </c>
      <c r="AA35" s="140">
        <v>502.38</v>
      </c>
      <c r="AB35" s="140">
        <v>488.22</v>
      </c>
      <c r="AC35" s="140">
        <v>499.62</v>
      </c>
      <c r="AD35" s="140">
        <v>469.59</v>
      </c>
      <c r="AE35" s="140">
        <v>532.57000000000005</v>
      </c>
      <c r="AF35" s="140">
        <v>402.61</v>
      </c>
      <c r="AG35" s="140">
        <v>312.67</v>
      </c>
      <c r="AH35" s="140">
        <v>369.69</v>
      </c>
      <c r="AI35" s="140">
        <v>461.58</v>
      </c>
      <c r="AJ35" s="140">
        <v>454.94</v>
      </c>
      <c r="AK35" s="140">
        <v>500.15</v>
      </c>
      <c r="AL35" s="140">
        <v>482.51</v>
      </c>
      <c r="AM35" s="140">
        <v>526.88</v>
      </c>
    </row>
    <row r="36" spans="1:39" ht="18" customHeight="1">
      <c r="A36" s="138"/>
      <c r="B36" s="138">
        <v>4</v>
      </c>
      <c r="C36" s="148" t="s">
        <v>122</v>
      </c>
      <c r="D36" s="122"/>
      <c r="E36" s="140">
        <v>665.25</v>
      </c>
      <c r="F36" s="140">
        <v>642.19000000000005</v>
      </c>
      <c r="G36" s="140">
        <v>769.76</v>
      </c>
      <c r="H36" s="140">
        <v>626.69000000000005</v>
      </c>
      <c r="I36" s="140">
        <v>701.82</v>
      </c>
      <c r="J36" s="140">
        <v>666.57</v>
      </c>
      <c r="K36" s="140">
        <v>750.21</v>
      </c>
      <c r="L36" s="140">
        <v>770.76</v>
      </c>
      <c r="M36" s="140">
        <v>673.64</v>
      </c>
      <c r="N36" s="140">
        <v>657.51</v>
      </c>
      <c r="O36" s="140">
        <v>618.01</v>
      </c>
      <c r="P36" s="140">
        <v>709.8</v>
      </c>
      <c r="Q36" s="140">
        <v>631.19000000000005</v>
      </c>
      <c r="R36" s="140">
        <v>615.26</v>
      </c>
      <c r="S36" s="140">
        <v>761.15</v>
      </c>
      <c r="T36" s="140">
        <v>571.92999999999995</v>
      </c>
      <c r="U36" s="140">
        <v>680.42</v>
      </c>
      <c r="V36" s="140">
        <v>602.59</v>
      </c>
      <c r="W36" s="140">
        <v>623.30999999999995</v>
      </c>
      <c r="X36" s="140">
        <v>708.59</v>
      </c>
      <c r="Y36" s="140">
        <v>742.42</v>
      </c>
      <c r="Z36" s="140">
        <v>570.95000000000005</v>
      </c>
      <c r="AA36" s="140">
        <v>550.27</v>
      </c>
      <c r="AB36" s="140">
        <v>665.67</v>
      </c>
      <c r="AC36" s="140">
        <v>618.9</v>
      </c>
      <c r="AD36" s="140">
        <v>603.01</v>
      </c>
      <c r="AE36" s="140">
        <v>753.63</v>
      </c>
      <c r="AF36" s="140">
        <v>379.33</v>
      </c>
      <c r="AG36" s="140">
        <v>281.87</v>
      </c>
      <c r="AH36" s="140">
        <v>350.72</v>
      </c>
      <c r="AI36" s="140">
        <v>405.62</v>
      </c>
      <c r="AJ36" s="140">
        <v>462.84</v>
      </c>
      <c r="AK36" s="140">
        <v>634.69000000000005</v>
      </c>
      <c r="AL36" s="140">
        <v>644.44000000000005</v>
      </c>
      <c r="AM36" s="140">
        <v>513.96</v>
      </c>
    </row>
    <row r="37" spans="1:39" ht="18" customHeight="1">
      <c r="A37" s="138"/>
      <c r="B37" s="138">
        <v>5</v>
      </c>
      <c r="C37" s="139" t="s">
        <v>123</v>
      </c>
      <c r="D37" s="122"/>
      <c r="E37" s="140">
        <v>182.79999999999995</v>
      </c>
      <c r="F37" s="140">
        <v>184.68000000000006</v>
      </c>
      <c r="G37" s="140">
        <v>216.48999999999978</v>
      </c>
      <c r="H37" s="140">
        <v>166.12000000000012</v>
      </c>
      <c r="I37" s="140">
        <v>189.76999999999998</v>
      </c>
      <c r="J37" s="140">
        <v>196.74999999999977</v>
      </c>
      <c r="K37" s="140">
        <v>190.97000000000003</v>
      </c>
      <c r="L37" s="140">
        <v>217.87999999999988</v>
      </c>
      <c r="M37" s="140">
        <v>197.29999999999995</v>
      </c>
      <c r="N37" s="140">
        <v>188.81999999999994</v>
      </c>
      <c r="O37" s="140">
        <v>188.37999999999988</v>
      </c>
      <c r="P37" s="140">
        <v>186.79999999999995</v>
      </c>
      <c r="Q37" s="140">
        <v>195.42000000000007</v>
      </c>
      <c r="R37" s="140">
        <v>195.15000000000009</v>
      </c>
      <c r="S37" s="140">
        <v>206.43999999999983</v>
      </c>
      <c r="T37" s="140">
        <v>186.08000000000015</v>
      </c>
      <c r="U37" s="140">
        <v>201.48000000000002</v>
      </c>
      <c r="V37" s="140">
        <v>189.75</v>
      </c>
      <c r="W37" s="140">
        <v>223.42000000000007</v>
      </c>
      <c r="X37" s="140">
        <v>197.30999999999995</v>
      </c>
      <c r="Y37" s="140">
        <v>178.28999999999996</v>
      </c>
      <c r="Z37" s="140">
        <v>200.1099999999999</v>
      </c>
      <c r="AA37" s="140">
        <v>164.69000000000005</v>
      </c>
      <c r="AB37" s="140">
        <v>188.65999999999985</v>
      </c>
      <c r="AC37" s="140">
        <v>234.45000000000005</v>
      </c>
      <c r="AD37" s="140">
        <v>192.60000000000014</v>
      </c>
      <c r="AE37" s="140">
        <v>192.75</v>
      </c>
      <c r="AF37" s="140">
        <v>152.18000000000006</v>
      </c>
      <c r="AG37" s="140">
        <v>127.65000000000009</v>
      </c>
      <c r="AH37" s="140">
        <v>145.30000000000018</v>
      </c>
      <c r="AI37" s="140">
        <v>167.09999999999991</v>
      </c>
      <c r="AJ37" s="140">
        <v>174.54000000000019</v>
      </c>
      <c r="AK37" s="140">
        <v>219.04999999999995</v>
      </c>
      <c r="AL37" s="140">
        <v>191.43000000000006</v>
      </c>
      <c r="AM37" s="140">
        <v>178.32999999999993</v>
      </c>
    </row>
    <row r="38" spans="1:39" ht="18" customHeight="1">
      <c r="A38" s="138"/>
      <c r="B38" s="138">
        <v>6</v>
      </c>
      <c r="C38" s="156" t="s">
        <v>132</v>
      </c>
      <c r="D38" s="122"/>
      <c r="E38" s="140">
        <v>108.63</v>
      </c>
      <c r="F38" s="140">
        <v>129.75</v>
      </c>
      <c r="G38" s="140">
        <v>130.19999999999999</v>
      </c>
      <c r="H38" s="140">
        <v>93.96</v>
      </c>
      <c r="I38" s="140">
        <v>102.03</v>
      </c>
      <c r="J38" s="140">
        <v>118.42</v>
      </c>
      <c r="K38" s="140">
        <v>136.13</v>
      </c>
      <c r="L38" s="140">
        <v>131.96</v>
      </c>
      <c r="M38" s="140">
        <v>126.98</v>
      </c>
      <c r="N38" s="140">
        <v>112.8</v>
      </c>
      <c r="O38" s="140">
        <v>110.65</v>
      </c>
      <c r="P38" s="140">
        <v>94.15</v>
      </c>
      <c r="Q38" s="140">
        <v>104.76</v>
      </c>
      <c r="R38" s="140">
        <v>111.47</v>
      </c>
      <c r="S38" s="140">
        <v>117.06</v>
      </c>
      <c r="T38" s="140">
        <v>100.15</v>
      </c>
      <c r="U38" s="140">
        <v>108.72</v>
      </c>
      <c r="V38" s="140">
        <v>108.51</v>
      </c>
      <c r="W38" s="140">
        <v>104.53</v>
      </c>
      <c r="X38" s="140">
        <v>120.34</v>
      </c>
      <c r="Y38" s="140">
        <v>105.28</v>
      </c>
      <c r="Z38" s="140">
        <v>85.39</v>
      </c>
      <c r="AA38" s="140">
        <v>82.67</v>
      </c>
      <c r="AB38" s="140">
        <v>101.66</v>
      </c>
      <c r="AC38" s="140">
        <v>103.64</v>
      </c>
      <c r="AD38" s="140">
        <v>96.38</v>
      </c>
      <c r="AE38" s="140">
        <v>106.18</v>
      </c>
      <c r="AF38" s="140">
        <v>66.92</v>
      </c>
      <c r="AG38" s="140">
        <v>59.7</v>
      </c>
      <c r="AH38" s="140">
        <v>84.27</v>
      </c>
      <c r="AI38" s="140">
        <v>61.55</v>
      </c>
      <c r="AJ38" s="140">
        <v>68.14</v>
      </c>
      <c r="AK38" s="140">
        <v>72.099999999999994</v>
      </c>
      <c r="AL38" s="140">
        <v>83.67</v>
      </c>
      <c r="AM38" s="140">
        <v>99.86</v>
      </c>
    </row>
    <row r="39" spans="1:39" ht="18" customHeight="1">
      <c r="A39" s="141"/>
      <c r="B39" s="142">
        <v>7</v>
      </c>
      <c r="C39" s="143" t="s">
        <v>6</v>
      </c>
      <c r="D39" s="144"/>
      <c r="E39" s="144">
        <v>114.16</v>
      </c>
      <c r="F39" s="144">
        <v>118.65</v>
      </c>
      <c r="G39" s="144">
        <v>124.47</v>
      </c>
      <c r="H39" s="144">
        <v>125.23</v>
      </c>
      <c r="I39" s="144">
        <v>138.86000000000001</v>
      </c>
      <c r="J39" s="144">
        <v>140.15</v>
      </c>
      <c r="K39" s="144">
        <v>139.61000000000001</v>
      </c>
      <c r="L39" s="144">
        <v>144.35</v>
      </c>
      <c r="M39" s="144">
        <v>131.59</v>
      </c>
      <c r="N39" s="144">
        <v>133.13999999999999</v>
      </c>
      <c r="O39" s="144">
        <v>138.88999999999999</v>
      </c>
      <c r="P39" s="144">
        <v>132.44</v>
      </c>
      <c r="Q39" s="144">
        <v>113.75</v>
      </c>
      <c r="R39" s="144">
        <v>142.91</v>
      </c>
      <c r="S39" s="144">
        <v>137.03</v>
      </c>
      <c r="T39" s="144">
        <v>128.34</v>
      </c>
      <c r="U39" s="144">
        <v>154.16</v>
      </c>
      <c r="V39" s="144">
        <v>132.36000000000001</v>
      </c>
      <c r="W39" s="144">
        <v>139.22999999999999</v>
      </c>
      <c r="X39" s="144">
        <v>131.94</v>
      </c>
      <c r="Y39" s="144">
        <v>121.21</v>
      </c>
      <c r="Z39" s="144">
        <v>128.63999999999999</v>
      </c>
      <c r="AA39" s="144">
        <v>139.08000000000001</v>
      </c>
      <c r="AB39" s="144">
        <v>120.11</v>
      </c>
      <c r="AC39" s="144">
        <v>118.05</v>
      </c>
      <c r="AD39" s="144">
        <v>142.72999999999999</v>
      </c>
      <c r="AE39" s="144">
        <v>128.53</v>
      </c>
      <c r="AF39" s="144">
        <v>118.64</v>
      </c>
      <c r="AG39" s="144">
        <v>108.73</v>
      </c>
      <c r="AH39" s="144">
        <v>123.45</v>
      </c>
      <c r="AI39" s="144">
        <v>121.75</v>
      </c>
      <c r="AJ39" s="144">
        <v>116.04</v>
      </c>
      <c r="AK39" s="144">
        <v>138.94</v>
      </c>
      <c r="AL39" s="144">
        <v>152.01</v>
      </c>
      <c r="AM39" s="144">
        <v>134.58000000000001</v>
      </c>
    </row>
    <row r="40" spans="1:39" ht="17.100000000000001" customHeight="1">
      <c r="A40" s="145">
        <v>4</v>
      </c>
      <c r="B40" s="146" t="s">
        <v>25</v>
      </c>
      <c r="C40" s="146"/>
      <c r="D40" s="130"/>
      <c r="E40" s="137">
        <v>502.65000000000236</v>
      </c>
      <c r="F40" s="137">
        <v>172.45000000000118</v>
      </c>
      <c r="G40" s="137">
        <v>410.77999999999929</v>
      </c>
      <c r="H40" s="137">
        <v>453.68000000000166</v>
      </c>
      <c r="I40" s="137">
        <v>332.39000000000078</v>
      </c>
      <c r="J40" s="137">
        <v>274.78000000000111</v>
      </c>
      <c r="K40" s="137">
        <v>173.09000000000151</v>
      </c>
      <c r="L40" s="137">
        <v>168.3400000000006</v>
      </c>
      <c r="M40" s="137">
        <v>161.70999999999867</v>
      </c>
      <c r="N40" s="137">
        <v>238.29000000000133</v>
      </c>
      <c r="O40" s="137">
        <v>204.74000000000069</v>
      </c>
      <c r="P40" s="137">
        <v>350.71999999999844</v>
      </c>
      <c r="Q40" s="137">
        <v>262.55999999999813</v>
      </c>
      <c r="R40" s="137">
        <v>439.01999999999771</v>
      </c>
      <c r="S40" s="137">
        <v>489.23000000000047</v>
      </c>
      <c r="T40" s="137">
        <v>167.20999999999685</v>
      </c>
      <c r="U40" s="137">
        <v>199.39000000000078</v>
      </c>
      <c r="V40" s="137">
        <v>1283.7899999999986</v>
      </c>
      <c r="W40" s="137">
        <v>895.17999999999984</v>
      </c>
      <c r="X40" s="137">
        <v>1228.6300000000006</v>
      </c>
      <c r="Y40" s="137">
        <v>490.4099999999994</v>
      </c>
      <c r="Z40" s="137">
        <v>383.52000000000044</v>
      </c>
      <c r="AA40" s="137">
        <v>198.36999999999989</v>
      </c>
      <c r="AB40" s="137">
        <v>135.51000000000295</v>
      </c>
      <c r="AC40" s="137">
        <v>852.21000000000049</v>
      </c>
      <c r="AD40" s="137">
        <v>997.90999999999849</v>
      </c>
      <c r="AE40" s="137">
        <v>414.08999999999969</v>
      </c>
      <c r="AF40" s="137">
        <v>1392.8999999999992</v>
      </c>
      <c r="AG40" s="137">
        <v>724.69</v>
      </c>
      <c r="AH40" s="137">
        <v>153.98999999999933</v>
      </c>
      <c r="AI40" s="137">
        <v>1102.96</v>
      </c>
      <c r="AJ40" s="137">
        <v>1740.3899999999999</v>
      </c>
      <c r="AK40" s="137">
        <v>486.98999999999796</v>
      </c>
      <c r="AL40" s="137">
        <v>189.5400000000036</v>
      </c>
      <c r="AM40" s="137">
        <v>125.84000000000242</v>
      </c>
    </row>
    <row r="41" spans="1:39" ht="17.100000000000001" customHeight="1">
      <c r="A41" s="145"/>
      <c r="B41" s="148">
        <v>1</v>
      </c>
      <c r="C41" s="139" t="s">
        <v>50</v>
      </c>
      <c r="D41" s="138"/>
      <c r="E41" s="140">
        <v>439.08</v>
      </c>
      <c r="F41" s="140">
        <v>93.2</v>
      </c>
      <c r="G41" s="140">
        <v>330.47</v>
      </c>
      <c r="H41" s="140">
        <v>367.12</v>
      </c>
      <c r="I41" s="140">
        <v>231.25</v>
      </c>
      <c r="J41" s="140">
        <v>194.42</v>
      </c>
      <c r="K41" s="140">
        <v>64.989999999999995</v>
      </c>
      <c r="L41" s="140">
        <v>63.26</v>
      </c>
      <c r="M41" s="140">
        <v>69.69</v>
      </c>
      <c r="N41" s="140">
        <v>159.36000000000001</v>
      </c>
      <c r="O41" s="140">
        <v>118.68</v>
      </c>
      <c r="P41" s="140">
        <v>272.20999999999998</v>
      </c>
      <c r="Q41" s="140">
        <v>191.5</v>
      </c>
      <c r="R41" s="140">
        <v>358.66</v>
      </c>
      <c r="S41" s="140">
        <v>417.19</v>
      </c>
      <c r="T41" s="140">
        <v>84.95</v>
      </c>
      <c r="U41" s="140">
        <v>125.15</v>
      </c>
      <c r="V41" s="140">
        <v>1204.5899999999999</v>
      </c>
      <c r="W41" s="140">
        <v>821.69</v>
      </c>
      <c r="X41" s="140">
        <v>1154.21</v>
      </c>
      <c r="Y41" s="140">
        <v>420.44</v>
      </c>
      <c r="Z41" s="140">
        <v>313.64999999999998</v>
      </c>
      <c r="AA41" s="140">
        <v>135.69</v>
      </c>
      <c r="AB41" s="140">
        <v>69.12</v>
      </c>
      <c r="AC41" s="140">
        <v>772.23</v>
      </c>
      <c r="AD41" s="140">
        <v>946.83</v>
      </c>
      <c r="AE41" s="140">
        <v>334.31</v>
      </c>
      <c r="AF41" s="140">
        <v>1314.14</v>
      </c>
      <c r="AG41" s="140">
        <v>667.54</v>
      </c>
      <c r="AH41" s="140">
        <v>97.54</v>
      </c>
      <c r="AI41" s="140">
        <v>1048.81</v>
      </c>
      <c r="AJ41" s="140">
        <v>1684.07</v>
      </c>
      <c r="AK41" s="140">
        <v>422.76</v>
      </c>
      <c r="AL41" s="140">
        <v>118.99</v>
      </c>
      <c r="AM41" s="140">
        <v>70.680000000000007</v>
      </c>
    </row>
    <row r="42" spans="1:39" ht="18.75" customHeight="1">
      <c r="A42" s="150"/>
      <c r="B42" s="150">
        <v>2</v>
      </c>
      <c r="C42" s="150" t="s">
        <v>98</v>
      </c>
      <c r="D42" s="151"/>
      <c r="E42" s="152">
        <v>63.570000000002381</v>
      </c>
      <c r="F42" s="152">
        <v>79.25000000000118</v>
      </c>
      <c r="G42" s="152">
        <v>80.309999999999263</v>
      </c>
      <c r="H42" s="152">
        <v>86.560000000001651</v>
      </c>
      <c r="I42" s="152">
        <v>101.14000000000078</v>
      </c>
      <c r="J42" s="152">
        <v>80.360000000001122</v>
      </c>
      <c r="K42" s="152">
        <v>108.10000000000151</v>
      </c>
      <c r="L42" s="152">
        <v>105.08000000000061</v>
      </c>
      <c r="M42" s="152">
        <v>92.019999999998674</v>
      </c>
      <c r="N42" s="152">
        <v>78.930000000001314</v>
      </c>
      <c r="O42" s="152">
        <v>86.060000000000684</v>
      </c>
      <c r="P42" s="152">
        <v>78.509999999998456</v>
      </c>
      <c r="Q42" s="152">
        <v>71.059999999998126</v>
      </c>
      <c r="R42" s="152">
        <v>80.359999999997683</v>
      </c>
      <c r="S42" s="152">
        <v>72.040000000000475</v>
      </c>
      <c r="T42" s="152">
        <v>82.25999999999685</v>
      </c>
      <c r="U42" s="152">
        <v>74.240000000000776</v>
      </c>
      <c r="V42" s="152">
        <v>79.199999999998681</v>
      </c>
      <c r="W42" s="152">
        <v>73.489999999999782</v>
      </c>
      <c r="X42" s="152">
        <v>74.420000000000528</v>
      </c>
      <c r="Y42" s="152">
        <v>69.969999999999402</v>
      </c>
      <c r="Z42" s="152">
        <v>69.870000000000459</v>
      </c>
      <c r="AA42" s="152">
        <v>62.679999999999893</v>
      </c>
      <c r="AB42" s="152">
        <v>66.390000000002942</v>
      </c>
      <c r="AC42" s="152">
        <v>79.980000000000473</v>
      </c>
      <c r="AD42" s="152">
        <v>51.079999999998449</v>
      </c>
      <c r="AE42" s="152">
        <v>79.779999999999688</v>
      </c>
      <c r="AF42" s="152">
        <v>78.759999999999081</v>
      </c>
      <c r="AG42" s="152">
        <v>57.150000000000091</v>
      </c>
      <c r="AH42" s="152">
        <v>56.449999999999321</v>
      </c>
      <c r="AI42" s="152">
        <v>54.150000000000091</v>
      </c>
      <c r="AJ42" s="152">
        <v>56.319999999999936</v>
      </c>
      <c r="AK42" s="152">
        <v>64.229999999997972</v>
      </c>
      <c r="AL42" s="152">
        <v>70.550000000003607</v>
      </c>
      <c r="AM42" s="152">
        <v>55.160000000002412</v>
      </c>
    </row>
    <row r="43" spans="1:39" ht="21.75" customHeight="1">
      <c r="A43" s="157" t="s">
        <v>142</v>
      </c>
      <c r="B43" s="153"/>
      <c r="C43" s="157"/>
      <c r="D43" s="139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</row>
    <row r="44" spans="1:39" ht="21.75">
      <c r="A44" s="157" t="s">
        <v>143</v>
      </c>
      <c r="B44" s="121"/>
      <c r="C44" s="157"/>
      <c r="D44" s="12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</row>
    <row r="45" spans="1:39" ht="21">
      <c r="A45" s="118"/>
      <c r="B45" s="117"/>
      <c r="C45" s="117"/>
      <c r="D45" s="117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</sheetData>
  <mergeCells count="2">
    <mergeCell ref="A1:AM1"/>
    <mergeCell ref="A2:AM2"/>
  </mergeCells>
  <printOptions horizontalCentered="1"/>
  <pageMargins left="0.43" right="0.15748031496063" top="0.98425196850393704" bottom="0" header="0.43307086614173201" footer="0"/>
  <pageSetup paperSize="9" scale="95" orientation="portrait" r:id="rId1"/>
  <headerFooter alignWithMargins="0">
    <oddHeader>&amp;R&amp;"TH SarabunPSK,Regular"STAT C - ตลาดส่งออกสำคัญ
(ล้านเหรียญสหรัฐฯ)</oddHeader>
    <oddFooter>&amp;R&amp;"TH SarabunPSK,Regular"
สำนักสารสนเทศและ
การบริการการค้าระหว่างประเทศ
กรมส่งเสริมการค้าระหว่างประเทศ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Normal="100" workbookViewId="0">
      <selection activeCell="I6" sqref="I6"/>
    </sheetView>
  </sheetViews>
  <sheetFormatPr defaultColWidth="6.6640625" defaultRowHeight="21"/>
  <cols>
    <col min="1" max="3" width="2.5" style="6" customWidth="1"/>
    <col min="4" max="4" width="11.5" style="6" customWidth="1"/>
    <col min="5" max="5" width="8.1640625" style="6" customWidth="1"/>
    <col min="6" max="6" width="8.33203125" style="6" hidden="1" customWidth="1"/>
    <col min="7" max="9" width="8.33203125" style="6" customWidth="1"/>
    <col min="10" max="10" width="1" style="6" customWidth="1"/>
    <col min="11" max="11" width="6.33203125" style="6" customWidth="1"/>
    <col min="12" max="12" width="6.6640625" style="6" customWidth="1"/>
    <col min="13" max="13" width="7" style="6" customWidth="1"/>
    <col min="14" max="14" width="1" style="6" customWidth="1"/>
    <col min="15" max="16" width="7" style="6" customWidth="1"/>
    <col min="17" max="18" width="7" style="6" hidden="1" customWidth="1"/>
    <col min="19" max="19" width="7" style="6" customWidth="1"/>
    <col min="20" max="20" width="5.1640625" style="6" customWidth="1"/>
    <col min="21" max="21" width="8.33203125" style="6" hidden="1" customWidth="1"/>
    <col min="22" max="24" width="8.33203125" style="6" customWidth="1"/>
    <col min="25" max="25" width="1" style="6" customWidth="1"/>
    <col min="26" max="28" width="6.6640625" style="6" customWidth="1"/>
    <col min="29" max="29" width="1.33203125" style="6" customWidth="1"/>
    <col min="30" max="31" width="6.6640625" style="6" customWidth="1"/>
    <col min="32" max="32" width="6.6640625" style="6" hidden="1" customWidth="1"/>
    <col min="33" max="33" width="6.6640625" style="6" customWidth="1"/>
    <col min="34" max="34" width="4.83203125" style="6" customWidth="1"/>
    <col min="35" max="35" width="7.33203125" style="6" hidden="1" customWidth="1"/>
    <col min="36" max="36" width="8" style="6" hidden="1" customWidth="1"/>
    <col min="37" max="37" width="7.33203125" style="6" customWidth="1"/>
    <col min="38" max="38" width="7" style="6" hidden="1" customWidth="1"/>
    <col min="39" max="39" width="8" style="6" customWidth="1"/>
    <col min="40" max="16384" width="6.6640625" style="6"/>
  </cols>
  <sheetData>
    <row r="1" spans="1:39" ht="23.25">
      <c r="A1" s="159" t="s">
        <v>129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U1" s="159" t="s">
        <v>130</v>
      </c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I1" s="159" t="s">
        <v>131</v>
      </c>
      <c r="AJ1" s="159"/>
      <c r="AK1" s="159"/>
      <c r="AL1" s="159"/>
      <c r="AM1" s="159"/>
    </row>
    <row r="2" spans="1:39" ht="23.25">
      <c r="B2" s="115"/>
      <c r="C2" s="115"/>
      <c r="D2" s="115"/>
      <c r="E2" s="115"/>
      <c r="F2" s="115"/>
      <c r="G2" s="159" t="s">
        <v>126</v>
      </c>
      <c r="H2" s="159"/>
      <c r="I2" s="159"/>
      <c r="K2" s="159" t="s">
        <v>10</v>
      </c>
      <c r="L2" s="159"/>
      <c r="M2" s="159"/>
      <c r="N2" s="5"/>
      <c r="O2" s="159" t="s">
        <v>13</v>
      </c>
      <c r="P2" s="159"/>
      <c r="Q2" s="159"/>
      <c r="R2" s="159"/>
      <c r="S2" s="159"/>
      <c r="T2" s="5"/>
      <c r="U2" s="159" t="s">
        <v>127</v>
      </c>
      <c r="V2" s="159"/>
      <c r="W2" s="159"/>
      <c r="X2" s="159"/>
      <c r="Z2" s="159" t="s">
        <v>10</v>
      </c>
      <c r="AA2" s="159"/>
      <c r="AB2" s="159"/>
      <c r="AC2" s="5"/>
      <c r="AD2" s="159" t="s">
        <v>13</v>
      </c>
      <c r="AE2" s="159"/>
      <c r="AF2" s="159"/>
      <c r="AG2" s="159"/>
      <c r="AI2" s="159" t="s">
        <v>128</v>
      </c>
      <c r="AJ2" s="159"/>
      <c r="AK2" s="159"/>
      <c r="AL2" s="159"/>
      <c r="AM2" s="159"/>
    </row>
    <row r="3" spans="1:39" ht="16.5" customHeight="1">
      <c r="F3" s="7"/>
      <c r="I3" s="1" t="s">
        <v>8</v>
      </c>
      <c r="J3" s="1"/>
      <c r="K3" s="1"/>
      <c r="L3" s="8"/>
      <c r="M3" s="8" t="s">
        <v>9</v>
      </c>
      <c r="N3" s="8"/>
      <c r="O3" s="1"/>
      <c r="P3" s="8"/>
      <c r="Q3" s="8"/>
      <c r="S3" s="8" t="s">
        <v>9</v>
      </c>
      <c r="T3" s="8"/>
      <c r="U3" s="7"/>
      <c r="X3" s="1" t="s">
        <v>8</v>
      </c>
      <c r="Y3" s="1"/>
      <c r="Z3" s="1"/>
      <c r="AA3" s="8"/>
      <c r="AB3" s="8" t="s">
        <v>9</v>
      </c>
      <c r="AC3" s="8"/>
      <c r="AD3" s="1"/>
      <c r="AE3" s="8"/>
      <c r="AG3" s="8" t="s">
        <v>9</v>
      </c>
      <c r="AI3" s="7"/>
      <c r="AM3" s="1" t="s">
        <v>125</v>
      </c>
    </row>
    <row r="4" spans="1:39" ht="18" customHeight="1">
      <c r="A4" s="10"/>
      <c r="B4" s="11"/>
      <c r="C4" s="11"/>
      <c r="D4" s="11"/>
      <c r="E4" s="11"/>
      <c r="F4" s="3">
        <v>2550</v>
      </c>
      <c r="G4" s="2">
        <v>2551</v>
      </c>
      <c r="H4" s="50">
        <v>2552</v>
      </c>
      <c r="I4" s="2">
        <v>2553</v>
      </c>
      <c r="J4" s="13"/>
      <c r="K4" s="2">
        <v>2551</v>
      </c>
      <c r="L4" s="50">
        <v>2552</v>
      </c>
      <c r="M4" s="2">
        <v>2553</v>
      </c>
      <c r="N4" s="114"/>
      <c r="O4" s="2">
        <v>2551</v>
      </c>
      <c r="P4" s="50">
        <v>2552</v>
      </c>
      <c r="Q4" s="50">
        <v>2553</v>
      </c>
      <c r="R4" s="2">
        <v>2553</v>
      </c>
      <c r="S4" s="2">
        <v>2553</v>
      </c>
      <c r="T4" s="13"/>
      <c r="U4" s="3">
        <v>2550</v>
      </c>
      <c r="V4" s="2">
        <v>2551</v>
      </c>
      <c r="W4" s="50">
        <v>2552</v>
      </c>
      <c r="X4" s="2">
        <v>2553</v>
      </c>
      <c r="Y4" s="13"/>
      <c r="Z4" s="2">
        <v>2551</v>
      </c>
      <c r="AA4" s="50">
        <v>2552</v>
      </c>
      <c r="AB4" s="2">
        <v>2553</v>
      </c>
      <c r="AC4" s="114"/>
      <c r="AD4" s="2">
        <v>2551</v>
      </c>
      <c r="AE4" s="50">
        <v>2552</v>
      </c>
      <c r="AF4" s="2">
        <v>2553</v>
      </c>
      <c r="AG4" s="2">
        <v>2553</v>
      </c>
      <c r="AI4" s="3">
        <v>2550</v>
      </c>
      <c r="AJ4" s="2">
        <v>2551</v>
      </c>
      <c r="AK4" s="50">
        <v>2552</v>
      </c>
      <c r="AL4" s="2">
        <v>2553</v>
      </c>
      <c r="AM4" s="2">
        <v>2553</v>
      </c>
    </row>
    <row r="5" spans="1:39" ht="18" customHeight="1">
      <c r="A5" s="14"/>
      <c r="B5" s="15"/>
      <c r="C5" s="15"/>
      <c r="D5" s="15"/>
      <c r="E5" s="15"/>
      <c r="F5" s="47" t="s">
        <v>19</v>
      </c>
      <c r="G5" s="4" t="s">
        <v>19</v>
      </c>
      <c r="H5" s="16" t="s">
        <v>19</v>
      </c>
      <c r="I5" s="4" t="s">
        <v>19</v>
      </c>
      <c r="J5" s="13"/>
      <c r="K5" s="4" t="s">
        <v>19</v>
      </c>
      <c r="L5" s="16" t="s">
        <v>19</v>
      </c>
      <c r="M5" s="4" t="s">
        <v>19</v>
      </c>
      <c r="N5" s="114"/>
      <c r="O5" s="4" t="s">
        <v>19</v>
      </c>
      <c r="P5" s="16" t="s">
        <v>19</v>
      </c>
      <c r="Q5" s="18" t="s">
        <v>11</v>
      </c>
      <c r="R5" s="4" t="s">
        <v>38</v>
      </c>
      <c r="S5" s="4" t="s">
        <v>19</v>
      </c>
      <c r="T5" s="13"/>
      <c r="U5" s="47" t="s">
        <v>19</v>
      </c>
      <c r="V5" s="4" t="s">
        <v>19</v>
      </c>
      <c r="W5" s="16" t="s">
        <v>19</v>
      </c>
      <c r="X5" s="4" t="s">
        <v>19</v>
      </c>
      <c r="Y5" s="13"/>
      <c r="Z5" s="4" t="s">
        <v>19</v>
      </c>
      <c r="AA5" s="16" t="s">
        <v>19</v>
      </c>
      <c r="AB5" s="4" t="s">
        <v>19</v>
      </c>
      <c r="AC5" s="114"/>
      <c r="AD5" s="4" t="s">
        <v>19</v>
      </c>
      <c r="AE5" s="16" t="s">
        <v>19</v>
      </c>
      <c r="AF5" s="4" t="s">
        <v>38</v>
      </c>
      <c r="AG5" s="4" t="s">
        <v>19</v>
      </c>
      <c r="AI5" s="47" t="s">
        <v>19</v>
      </c>
      <c r="AJ5" s="4" t="s">
        <v>19</v>
      </c>
      <c r="AK5" s="16" t="s">
        <v>19</v>
      </c>
      <c r="AL5" s="4" t="s">
        <v>38</v>
      </c>
      <c r="AM5" s="4" t="s">
        <v>19</v>
      </c>
    </row>
    <row r="6" spans="1:39" ht="18" customHeight="1">
      <c r="A6" s="19"/>
      <c r="B6" s="20" t="s">
        <v>124</v>
      </c>
      <c r="C6" s="20"/>
      <c r="D6" s="21"/>
      <c r="E6" s="52"/>
      <c r="F6" s="48" t="e">
        <f>+#REF!</f>
        <v>#REF!</v>
      </c>
      <c r="G6" s="48" t="e">
        <f>+#REF!</f>
        <v>#REF!</v>
      </c>
      <c r="H6" s="48" t="e">
        <f>+#REF!</f>
        <v>#REF!</v>
      </c>
      <c r="I6" s="48">
        <v>195306.69</v>
      </c>
      <c r="J6" s="23"/>
      <c r="K6" s="25" t="e">
        <f>((G6/F6)-1)*100</f>
        <v>#REF!</v>
      </c>
      <c r="L6" s="25" t="e">
        <f>((H6/G6)-1)*100</f>
        <v>#REF!</v>
      </c>
      <c r="M6" s="25" t="e">
        <f>((I6/H6)-1)*100</f>
        <v>#REF!</v>
      </c>
      <c r="N6" s="24"/>
      <c r="O6" s="25" t="e">
        <f>((G6/G$6)*100)</f>
        <v>#REF!</v>
      </c>
      <c r="P6" s="25" t="e">
        <f>((H6/H$6)*100)</f>
        <v>#REF!</v>
      </c>
      <c r="Q6" s="25" t="e">
        <f>((#REF!/#REF!)*100)</f>
        <v>#REF!</v>
      </c>
      <c r="R6" s="25" t="e">
        <f>((#REF!/#REF!)*100)</f>
        <v>#REF!</v>
      </c>
      <c r="S6" s="25">
        <f>((I6/I$6)*100)</f>
        <v>100</v>
      </c>
      <c r="T6" s="23"/>
      <c r="U6" s="48">
        <v>139958.9</v>
      </c>
      <c r="V6" s="48">
        <v>179223.27</v>
      </c>
      <c r="W6" s="48">
        <v>133663.35999999999</v>
      </c>
      <c r="X6" s="48">
        <v>182423.67</v>
      </c>
      <c r="Z6" s="25">
        <f>((V6/U6)-1)*100</f>
        <v>28.054214487253049</v>
      </c>
      <c r="AA6" s="25">
        <f>((W6/V6)-1)*100</f>
        <v>-25.420755909653924</v>
      </c>
      <c r="AB6" s="25">
        <f>((X6/W6)-1)*100</f>
        <v>36.479937359048911</v>
      </c>
      <c r="AC6" s="24"/>
      <c r="AD6" s="25">
        <f>((V6/V$6)*100)</f>
        <v>100</v>
      </c>
      <c r="AE6" s="25">
        <f>((W6/W$6)*100)</f>
        <v>100</v>
      </c>
      <c r="AF6" s="25" t="e">
        <f>((#REF!/#REF!)*100)</f>
        <v>#REF!</v>
      </c>
      <c r="AG6" s="25">
        <f>((X6/X$6)*100)</f>
        <v>100</v>
      </c>
      <c r="AI6" s="109" t="e">
        <f>+F6-U6</f>
        <v>#REF!</v>
      </c>
      <c r="AJ6" s="111" t="e">
        <f>+G6-V6</f>
        <v>#REF!</v>
      </c>
      <c r="AK6" s="111" t="e">
        <f>+H6-W6</f>
        <v>#REF!</v>
      </c>
      <c r="AL6" s="111" t="e">
        <f>+#REF!-#REF!</f>
        <v>#REF!</v>
      </c>
      <c r="AM6" s="111">
        <f>+I6-X6</f>
        <v>12883.01999999999</v>
      </c>
    </row>
    <row r="7" spans="1:39" ht="3.75" customHeight="1">
      <c r="A7" s="19"/>
      <c r="B7" s="19"/>
      <c r="C7" s="19"/>
      <c r="D7" s="19"/>
      <c r="E7" s="53"/>
      <c r="F7" s="49"/>
      <c r="G7" s="49"/>
      <c r="H7" s="49"/>
      <c r="I7" s="49"/>
      <c r="J7" s="19"/>
      <c r="K7" s="30"/>
      <c r="L7" s="30"/>
      <c r="M7" s="30"/>
      <c r="N7" s="29"/>
      <c r="O7" s="30"/>
      <c r="P7" s="30"/>
      <c r="Q7" s="30"/>
      <c r="R7" s="30"/>
      <c r="S7" s="30"/>
      <c r="T7" s="19"/>
      <c r="U7" s="49"/>
      <c r="V7" s="49"/>
      <c r="W7" s="49"/>
      <c r="X7" s="49"/>
      <c r="Z7" s="30" t="e">
        <f t="shared" ref="Z7:AB40" si="0">((V7/U7)-1)*100</f>
        <v>#DIV/0!</v>
      </c>
      <c r="AA7" s="30" t="e">
        <f t="shared" si="0"/>
        <v>#DIV/0!</v>
      </c>
      <c r="AB7" s="30" t="e">
        <f t="shared" si="0"/>
        <v>#DIV/0!</v>
      </c>
      <c r="AC7" s="29"/>
      <c r="AD7" s="30"/>
      <c r="AE7" s="30"/>
      <c r="AF7" s="30"/>
      <c r="AG7" s="30"/>
      <c r="AJ7" s="112"/>
      <c r="AK7" s="112"/>
      <c r="AL7" s="112"/>
      <c r="AM7" s="112"/>
    </row>
    <row r="8" spans="1:39" ht="18" customHeight="1">
      <c r="A8" s="23">
        <v>1</v>
      </c>
      <c r="B8" s="33" t="s">
        <v>116</v>
      </c>
      <c r="C8" s="33"/>
      <c r="D8" s="23"/>
      <c r="E8" s="54"/>
      <c r="F8" s="48" t="e">
        <f>+#REF!</f>
        <v>#REF!</v>
      </c>
      <c r="G8" s="48" t="e">
        <f>+#REF!</f>
        <v>#REF!</v>
      </c>
      <c r="H8" s="48" t="e">
        <f>+#REF!</f>
        <v>#REF!</v>
      </c>
      <c r="I8" s="48">
        <v>59828.74</v>
      </c>
      <c r="J8" s="23"/>
      <c r="K8" s="25" t="e">
        <f t="shared" ref="K8:M11" si="1">((G8/F8)-1)*100</f>
        <v>#REF!</v>
      </c>
      <c r="L8" s="25" t="e">
        <f t="shared" si="1"/>
        <v>#REF!</v>
      </c>
      <c r="M8" s="25" t="e">
        <f t="shared" si="1"/>
        <v>#REF!</v>
      </c>
      <c r="N8" s="24"/>
      <c r="O8" s="25" t="e">
        <f t="shared" ref="O8:P40" si="2">((G8/G$6)*100)</f>
        <v>#REF!</v>
      </c>
      <c r="P8" s="25" t="e">
        <f t="shared" si="2"/>
        <v>#REF!</v>
      </c>
      <c r="Q8" s="25" t="e">
        <f>((#REF!/#REF!)*100)</f>
        <v>#REF!</v>
      </c>
      <c r="R8" s="25" t="e">
        <f>((#REF!/#REF!)*100)</f>
        <v>#REF!</v>
      </c>
      <c r="S8" s="25">
        <f t="shared" ref="S8:S40" si="3">((I8/I$6)*100)</f>
        <v>30.633226132704412</v>
      </c>
      <c r="T8" s="23"/>
      <c r="U8" s="48">
        <v>49460.45</v>
      </c>
      <c r="V8" s="48">
        <v>58850.77</v>
      </c>
      <c r="W8" s="48">
        <v>45079.56</v>
      </c>
      <c r="X8" s="48">
        <v>61810.62</v>
      </c>
      <c r="Z8" s="25">
        <f t="shared" si="0"/>
        <v>18.985512667191664</v>
      </c>
      <c r="AA8" s="25">
        <f t="shared" si="0"/>
        <v>-23.400220591846121</v>
      </c>
      <c r="AB8" s="25">
        <f t="shared" si="0"/>
        <v>37.114514871041337</v>
      </c>
      <c r="AC8" s="24"/>
      <c r="AD8" s="25">
        <f t="shared" ref="AD8:AE11" si="4">((V8/V$6)*100)</f>
        <v>32.83656748367553</v>
      </c>
      <c r="AE8" s="25">
        <f t="shared" si="4"/>
        <v>33.726190932204609</v>
      </c>
      <c r="AF8" s="25" t="e">
        <f>((#REF!/#REF!)*100)</f>
        <v>#REF!</v>
      </c>
      <c r="AG8" s="25">
        <f>((X8/X$6)*100)</f>
        <v>33.883004327234509</v>
      </c>
      <c r="AI8" s="109" t="e">
        <f t="shared" ref="AI8:AK11" si="5">+F8-U8</f>
        <v>#REF!</v>
      </c>
      <c r="AJ8" s="108" t="e">
        <f t="shared" si="5"/>
        <v>#REF!</v>
      </c>
      <c r="AK8" s="108" t="e">
        <f t="shared" si="5"/>
        <v>#REF!</v>
      </c>
      <c r="AL8" s="108" t="e">
        <f>+#REF!-#REF!</f>
        <v>#REF!</v>
      </c>
      <c r="AM8" s="108">
        <f>+I8-X8</f>
        <v>-1981.8800000000047</v>
      </c>
    </row>
    <row r="9" spans="1:39" ht="18" customHeight="1">
      <c r="A9" s="23"/>
      <c r="B9" s="9">
        <v>1</v>
      </c>
      <c r="C9" s="34" t="s">
        <v>1</v>
      </c>
      <c r="E9" s="55"/>
      <c r="F9" s="49" t="e">
        <f>+#REF!</f>
        <v>#REF!</v>
      </c>
      <c r="G9" s="49" t="e">
        <f>+#REF!</f>
        <v>#REF!</v>
      </c>
      <c r="H9" s="49" t="e">
        <f>+#REF!</f>
        <v>#REF!</v>
      </c>
      <c r="I9" s="49">
        <v>20411.8</v>
      </c>
      <c r="J9" s="19"/>
      <c r="K9" s="36" t="e">
        <f t="shared" si="1"/>
        <v>#REF!</v>
      </c>
      <c r="L9" s="36" t="e">
        <f t="shared" si="1"/>
        <v>#REF!</v>
      </c>
      <c r="M9" s="36" t="e">
        <f t="shared" si="1"/>
        <v>#REF!</v>
      </c>
      <c r="N9" s="35"/>
      <c r="O9" s="36" t="e">
        <f t="shared" si="2"/>
        <v>#REF!</v>
      </c>
      <c r="P9" s="36" t="e">
        <f t="shared" si="2"/>
        <v>#REF!</v>
      </c>
      <c r="Q9" s="36" t="e">
        <f>((#REF!/#REF!)*100)</f>
        <v>#REF!</v>
      </c>
      <c r="R9" s="36" t="e">
        <f>((#REF!/#REF!)*100)</f>
        <v>#REF!</v>
      </c>
      <c r="S9" s="36">
        <f t="shared" si="3"/>
        <v>10.451152492523425</v>
      </c>
      <c r="T9" s="19"/>
      <c r="U9" s="49">
        <v>28381.53</v>
      </c>
      <c r="V9" s="49">
        <v>33534.25</v>
      </c>
      <c r="W9" s="49">
        <v>25023.43</v>
      </c>
      <c r="X9" s="49">
        <v>37855.53</v>
      </c>
      <c r="Z9" s="36">
        <f t="shared" si="0"/>
        <v>18.15518754626688</v>
      </c>
      <c r="AA9" s="36">
        <f t="shared" si="0"/>
        <v>-25.379485153238857</v>
      </c>
      <c r="AB9" s="36">
        <f t="shared" si="0"/>
        <v>51.280340065290808</v>
      </c>
      <c r="AC9" s="35"/>
      <c r="AD9" s="36">
        <f t="shared" si="4"/>
        <v>18.710879452205063</v>
      </c>
      <c r="AE9" s="36">
        <f t="shared" si="4"/>
        <v>18.721233702339969</v>
      </c>
      <c r="AF9" s="36" t="e">
        <f>((#REF!/#REF!)*100)</f>
        <v>#REF!</v>
      </c>
      <c r="AG9" s="36">
        <f>((X9/X$6)*100)</f>
        <v>20.751435381165173</v>
      </c>
      <c r="AI9" s="110" t="e">
        <f t="shared" si="5"/>
        <v>#REF!</v>
      </c>
      <c r="AJ9" s="107" t="e">
        <f t="shared" si="5"/>
        <v>#REF!</v>
      </c>
      <c r="AK9" s="107" t="e">
        <f t="shared" si="5"/>
        <v>#REF!</v>
      </c>
      <c r="AL9" s="107" t="e">
        <f>+#REF!-#REF!</f>
        <v>#REF!</v>
      </c>
      <c r="AM9" s="107">
        <f>+I9-X9</f>
        <v>-17443.73</v>
      </c>
    </row>
    <row r="10" spans="1:39" ht="18" customHeight="1">
      <c r="A10" s="9"/>
      <c r="B10" s="9">
        <v>2</v>
      </c>
      <c r="C10" s="34" t="s">
        <v>0</v>
      </c>
      <c r="E10" s="55"/>
      <c r="F10" s="49" t="e">
        <f>+#REF!</f>
        <v>#REF!</v>
      </c>
      <c r="G10" s="49" t="e">
        <f>+#REF!</f>
        <v>#REF!</v>
      </c>
      <c r="H10" s="49" t="e">
        <f>+#REF!</f>
        <v>#REF!</v>
      </c>
      <c r="I10" s="49">
        <v>20200.46</v>
      </c>
      <c r="J10" s="19"/>
      <c r="K10" s="36" t="e">
        <f t="shared" si="1"/>
        <v>#REF!</v>
      </c>
      <c r="L10" s="36" t="e">
        <f t="shared" si="1"/>
        <v>#REF!</v>
      </c>
      <c r="M10" s="36" t="e">
        <f t="shared" si="1"/>
        <v>#REF!</v>
      </c>
      <c r="N10" s="35"/>
      <c r="O10" s="36" t="e">
        <f t="shared" si="2"/>
        <v>#REF!</v>
      </c>
      <c r="P10" s="36" t="e">
        <f t="shared" si="2"/>
        <v>#REF!</v>
      </c>
      <c r="Q10" s="36" t="e">
        <f>((#REF!/#REF!)*100)</f>
        <v>#REF!</v>
      </c>
      <c r="R10" s="36" t="e">
        <f>((#REF!/#REF!)*100)</f>
        <v>#REF!</v>
      </c>
      <c r="S10" s="36">
        <f t="shared" si="3"/>
        <v>10.342943193599769</v>
      </c>
      <c r="T10" s="19"/>
      <c r="U10" s="49">
        <v>9494.3700000000008</v>
      </c>
      <c r="V10" s="49">
        <v>11423.24</v>
      </c>
      <c r="W10" s="49">
        <v>8373.24</v>
      </c>
      <c r="X10" s="49">
        <v>10677.13</v>
      </c>
      <c r="Z10" s="36">
        <f t="shared" si="0"/>
        <v>20.315934601242613</v>
      </c>
      <c r="AA10" s="36">
        <f t="shared" si="0"/>
        <v>-26.699955529254392</v>
      </c>
      <c r="AB10" s="36">
        <f t="shared" si="0"/>
        <v>27.514916567541349</v>
      </c>
      <c r="AC10" s="35"/>
      <c r="AD10" s="36">
        <f t="shared" si="4"/>
        <v>6.3737482303497757</v>
      </c>
      <c r="AE10" s="36">
        <f t="shared" si="4"/>
        <v>6.264424296980116</v>
      </c>
      <c r="AF10" s="36" t="e">
        <f>((#REF!/#REF!)*100)</f>
        <v>#REF!</v>
      </c>
      <c r="AG10" s="36">
        <f>((X10/X$6)*100)</f>
        <v>5.8529301597758661</v>
      </c>
      <c r="AI10" s="110" t="e">
        <f t="shared" si="5"/>
        <v>#REF!</v>
      </c>
      <c r="AJ10" s="107" t="e">
        <f t="shared" si="5"/>
        <v>#REF!</v>
      </c>
      <c r="AK10" s="107" t="e">
        <f t="shared" si="5"/>
        <v>#REF!</v>
      </c>
      <c r="AL10" s="107" t="e">
        <f>+#REF!-#REF!</f>
        <v>#REF!</v>
      </c>
      <c r="AM10" s="107">
        <f>+I10-X10</f>
        <v>9523.33</v>
      </c>
    </row>
    <row r="11" spans="1:39" ht="18" customHeight="1">
      <c r="A11" s="9"/>
      <c r="B11" s="9">
        <v>3</v>
      </c>
      <c r="C11" s="34" t="s">
        <v>20</v>
      </c>
      <c r="E11" s="55"/>
      <c r="F11" s="49" t="e">
        <f>+#REF!</f>
        <v>#REF!</v>
      </c>
      <c r="G11" s="49" t="e">
        <f>+#REF!</f>
        <v>#REF!</v>
      </c>
      <c r="H11" s="49" t="e">
        <f>+#REF!</f>
        <v>#REF!</v>
      </c>
      <c r="I11" s="49">
        <v>19216.48</v>
      </c>
      <c r="J11" s="19"/>
      <c r="K11" s="36" t="e">
        <f t="shared" si="1"/>
        <v>#REF!</v>
      </c>
      <c r="L11" s="36" t="e">
        <f t="shared" si="1"/>
        <v>#REF!</v>
      </c>
      <c r="M11" s="36" t="e">
        <f t="shared" si="1"/>
        <v>#REF!</v>
      </c>
      <c r="N11" s="35"/>
      <c r="O11" s="36" t="e">
        <f t="shared" si="2"/>
        <v>#REF!</v>
      </c>
      <c r="P11" s="36" t="e">
        <f t="shared" si="2"/>
        <v>#REF!</v>
      </c>
      <c r="Q11" s="36" t="e">
        <f>((#REF!/#REF!)*100)</f>
        <v>#REF!</v>
      </c>
      <c r="R11" s="36" t="e">
        <f>((#REF!/#REF!)*100)</f>
        <v>#REF!</v>
      </c>
      <c r="S11" s="36">
        <f t="shared" si="3"/>
        <v>9.8391304465812208</v>
      </c>
      <c r="T11" s="19"/>
      <c r="U11" s="49">
        <v>11584.55</v>
      </c>
      <c r="V11" s="49">
        <v>13893.28</v>
      </c>
      <c r="W11" s="49">
        <v>11682.89</v>
      </c>
      <c r="X11" s="49">
        <v>13277.96</v>
      </c>
      <c r="Z11" s="36">
        <f t="shared" si="0"/>
        <v>19.929388711689299</v>
      </c>
      <c r="AA11" s="36">
        <f t="shared" si="0"/>
        <v>-15.909777964598726</v>
      </c>
      <c r="AB11" s="36">
        <f t="shared" si="0"/>
        <v>13.653043039864276</v>
      </c>
      <c r="AC11" s="35"/>
      <c r="AD11" s="36">
        <f t="shared" si="4"/>
        <v>7.7519398011206926</v>
      </c>
      <c r="AE11" s="36">
        <f t="shared" si="4"/>
        <v>8.7405329328845252</v>
      </c>
      <c r="AF11" s="36" t="e">
        <f>((#REF!/#REF!)*100)</f>
        <v>#REF!</v>
      </c>
      <c r="AG11" s="36">
        <f>((X11/X$6)*100)</f>
        <v>7.2786387862934658</v>
      </c>
      <c r="AI11" s="110" t="e">
        <f t="shared" si="5"/>
        <v>#REF!</v>
      </c>
      <c r="AJ11" s="107" t="e">
        <f t="shared" si="5"/>
        <v>#REF!</v>
      </c>
      <c r="AK11" s="107" t="e">
        <f t="shared" si="5"/>
        <v>#REF!</v>
      </c>
      <c r="AL11" s="107" t="e">
        <f>+#REF!-#REF!</f>
        <v>#REF!</v>
      </c>
      <c r="AM11" s="107">
        <f>+I11-X11</f>
        <v>5938.52</v>
      </c>
    </row>
    <row r="12" spans="1:39" ht="5.25" customHeight="1">
      <c r="A12" s="9"/>
      <c r="B12" s="9"/>
      <c r="C12" s="9"/>
      <c r="D12" s="34"/>
      <c r="E12" s="54"/>
      <c r="F12" s="48" t="e">
        <f>+#REF!</f>
        <v>#REF!</v>
      </c>
      <c r="G12" s="48" t="e">
        <f>+#REF!</f>
        <v>#REF!</v>
      </c>
      <c r="H12" s="48" t="e">
        <f>+#REF!</f>
        <v>#REF!</v>
      </c>
      <c r="I12" s="48"/>
      <c r="J12" s="19"/>
      <c r="K12" s="36"/>
      <c r="L12" s="36"/>
      <c r="M12" s="36"/>
      <c r="N12" s="35"/>
      <c r="O12" s="36"/>
      <c r="P12" s="36"/>
      <c r="Q12" s="36"/>
      <c r="R12" s="36"/>
      <c r="S12" s="36"/>
      <c r="T12" s="19"/>
      <c r="U12" s="48"/>
      <c r="V12" s="48"/>
      <c r="W12" s="48"/>
      <c r="X12" s="48"/>
      <c r="Z12" s="36"/>
      <c r="AA12" s="36"/>
      <c r="AB12" s="36"/>
      <c r="AC12" s="35"/>
      <c r="AD12" s="36"/>
      <c r="AE12" s="36"/>
      <c r="AF12" s="36"/>
      <c r="AG12" s="36"/>
      <c r="AJ12" s="112"/>
      <c r="AK12" s="112"/>
      <c r="AL12" s="112"/>
      <c r="AM12" s="112"/>
    </row>
    <row r="13" spans="1:39" ht="18" customHeight="1">
      <c r="A13" s="8">
        <v>2</v>
      </c>
      <c r="B13" s="40" t="s">
        <v>118</v>
      </c>
      <c r="C13" s="40"/>
      <c r="D13" s="39"/>
      <c r="E13" s="54"/>
      <c r="F13" s="48" t="e">
        <f>+#REF!</f>
        <v>#REF!</v>
      </c>
      <c r="G13" s="48" t="e">
        <f>+#REF!</f>
        <v>#REF!</v>
      </c>
      <c r="H13" s="48" t="e">
        <f>+#REF!</f>
        <v>#REF!</v>
      </c>
      <c r="I13" s="48">
        <v>92588.96</v>
      </c>
      <c r="J13" s="23"/>
      <c r="K13" s="25" t="e">
        <f t="shared" ref="K13:M15" si="6">((G13/F13)-1)*100</f>
        <v>#REF!</v>
      </c>
      <c r="L13" s="25" t="e">
        <f t="shared" si="6"/>
        <v>#REF!</v>
      </c>
      <c r="M13" s="25" t="e">
        <f t="shared" si="6"/>
        <v>#REF!</v>
      </c>
      <c r="N13" s="24"/>
      <c r="O13" s="25" t="e">
        <f t="shared" si="2"/>
        <v>#REF!</v>
      </c>
      <c r="P13" s="25" t="e">
        <f t="shared" si="2"/>
        <v>#REF!</v>
      </c>
      <c r="Q13" s="25" t="e">
        <f>((#REF!/#REF!)*100)</f>
        <v>#REF!</v>
      </c>
      <c r="R13" s="25" t="e">
        <f>((#REF!/#REF!)*100)</f>
        <v>#REF!</v>
      </c>
      <c r="S13" s="25">
        <f t="shared" si="3"/>
        <v>47.406957744253411</v>
      </c>
      <c r="T13" s="23"/>
      <c r="U13" s="48">
        <v>56013.94</v>
      </c>
      <c r="V13" s="48">
        <v>68211.990000000005</v>
      </c>
      <c r="W13" s="48">
        <v>55632.41</v>
      </c>
      <c r="X13" s="48">
        <v>73720.98</v>
      </c>
      <c r="Z13" s="25">
        <f t="shared" si="0"/>
        <v>21.776811272336861</v>
      </c>
      <c r="AA13" s="25">
        <f t="shared" si="0"/>
        <v>-18.441889761609364</v>
      </c>
      <c r="AB13" s="25">
        <f t="shared" si="0"/>
        <v>32.514446165463596</v>
      </c>
      <c r="AC13" s="24"/>
      <c r="AD13" s="25">
        <f t="shared" ref="AD13:AD27" si="7">((V13/V$6)*100)</f>
        <v>38.05978431260629</v>
      </c>
      <c r="AE13" s="25">
        <f t="shared" ref="AE13:AE27" si="8">((W13/W$6)*100)</f>
        <v>41.621286491675811</v>
      </c>
      <c r="AF13" s="25" t="e">
        <f>((#REF!/#REF!)*100)</f>
        <v>#REF!</v>
      </c>
      <c r="AG13" s="25">
        <f t="shared" ref="AG13:AG27" si="9">((X13/X$6)*100)</f>
        <v>40.411959697993133</v>
      </c>
      <c r="AI13" s="109" t="e">
        <f t="shared" ref="AI13:AI27" si="10">+F13-U13</f>
        <v>#REF!</v>
      </c>
      <c r="AJ13" s="108" t="e">
        <f t="shared" ref="AJ13:AJ27" si="11">+G13-V13</f>
        <v>#REF!</v>
      </c>
      <c r="AK13" s="108" t="e">
        <f t="shared" ref="AK13:AK27" si="12">+H13-W13</f>
        <v>#REF!</v>
      </c>
      <c r="AL13" s="108" t="e">
        <f>+#REF!-#REF!</f>
        <v>#REF!</v>
      </c>
      <c r="AM13" s="108">
        <f t="shared" ref="AM13:AM27" si="13">+I13-X13</f>
        <v>18867.98000000001</v>
      </c>
    </row>
    <row r="14" spans="1:39" ht="18" customHeight="1">
      <c r="A14" s="9"/>
      <c r="B14" s="9">
        <v>1</v>
      </c>
      <c r="C14" s="51" t="s">
        <v>51</v>
      </c>
      <c r="E14" s="55"/>
      <c r="F14" s="49" t="e">
        <f>+#REF!</f>
        <v>#REF!</v>
      </c>
      <c r="G14" s="49" t="e">
        <f>+#REF!</f>
        <v>#REF!</v>
      </c>
      <c r="H14" s="49" t="e">
        <f>+#REF!</f>
        <v>#REF!</v>
      </c>
      <c r="I14" s="49">
        <v>44333.56</v>
      </c>
      <c r="J14" s="19"/>
      <c r="K14" s="36" t="e">
        <f t="shared" si="6"/>
        <v>#REF!</v>
      </c>
      <c r="L14" s="36" t="e">
        <f t="shared" si="6"/>
        <v>#REF!</v>
      </c>
      <c r="M14" s="36" t="e">
        <f t="shared" si="6"/>
        <v>#REF!</v>
      </c>
      <c r="N14" s="35"/>
      <c r="O14" s="36" t="e">
        <f t="shared" si="2"/>
        <v>#REF!</v>
      </c>
      <c r="P14" s="36" t="e">
        <f t="shared" si="2"/>
        <v>#REF!</v>
      </c>
      <c r="Q14" s="36" t="e">
        <f>((#REF!/#REF!)*100)</f>
        <v>#REF!</v>
      </c>
      <c r="R14" s="36" t="e">
        <f>((#REF!/#REF!)*100)</f>
        <v>#REF!</v>
      </c>
      <c r="S14" s="36">
        <f t="shared" si="3"/>
        <v>22.699457965315982</v>
      </c>
      <c r="T14" s="19"/>
      <c r="U14" s="49">
        <v>25066.87</v>
      </c>
      <c r="V14" s="49">
        <v>30139.919999999998</v>
      </c>
      <c r="W14" s="49">
        <v>24698.959999999999</v>
      </c>
      <c r="X14" s="49">
        <v>30328.32</v>
      </c>
      <c r="Z14" s="36">
        <f t="shared" si="0"/>
        <v>20.23806721780581</v>
      </c>
      <c r="AA14" s="36">
        <f t="shared" si="0"/>
        <v>-18.05233723248104</v>
      </c>
      <c r="AB14" s="36">
        <f t="shared" si="0"/>
        <v>22.791890832650452</v>
      </c>
      <c r="AC14" s="35"/>
      <c r="AD14" s="36">
        <f t="shared" si="7"/>
        <v>16.816968019833585</v>
      </c>
      <c r="AE14" s="36">
        <f t="shared" si="8"/>
        <v>18.478482061202115</v>
      </c>
      <c r="AF14" s="36" t="e">
        <f>((#REF!/#REF!)*100)</f>
        <v>#REF!</v>
      </c>
      <c r="AG14" s="36">
        <f t="shared" si="9"/>
        <v>16.625210971799874</v>
      </c>
      <c r="AI14" s="110" t="e">
        <f t="shared" si="10"/>
        <v>#REF!</v>
      </c>
      <c r="AJ14" s="107" t="e">
        <f t="shared" si="11"/>
        <v>#REF!</v>
      </c>
      <c r="AK14" s="107" t="e">
        <f t="shared" si="12"/>
        <v>#REF!</v>
      </c>
      <c r="AL14" s="107" t="e">
        <f>+#REF!-#REF!</f>
        <v>#REF!</v>
      </c>
      <c r="AM14" s="107">
        <f t="shared" si="13"/>
        <v>14005.239999999998</v>
      </c>
    </row>
    <row r="15" spans="1:39" ht="18" customHeight="1">
      <c r="A15" s="9"/>
      <c r="B15" s="9"/>
      <c r="C15" s="9">
        <v>1</v>
      </c>
      <c r="D15" s="51" t="s">
        <v>119</v>
      </c>
      <c r="E15" s="55"/>
      <c r="F15" s="49" t="e">
        <f>+#REF!</f>
        <v>#REF!</v>
      </c>
      <c r="G15" s="49" t="e">
        <f>+#REF!</f>
        <v>#REF!</v>
      </c>
      <c r="H15" s="49" t="e">
        <f>+#REF!</f>
        <v>#REF!</v>
      </c>
      <c r="I15" s="49">
        <v>31937.15</v>
      </c>
      <c r="J15" s="19"/>
      <c r="K15" s="36" t="e">
        <f t="shared" si="6"/>
        <v>#REF!</v>
      </c>
      <c r="L15" s="36" t="e">
        <f t="shared" si="6"/>
        <v>#REF!</v>
      </c>
      <c r="M15" s="36" t="e">
        <f t="shared" si="6"/>
        <v>#REF!</v>
      </c>
      <c r="N15" s="35"/>
      <c r="O15" s="36" t="e">
        <f t="shared" si="2"/>
        <v>#REF!</v>
      </c>
      <c r="P15" s="36" t="e">
        <f t="shared" si="2"/>
        <v>#REF!</v>
      </c>
      <c r="Q15" s="36" t="e">
        <f>((#REF!/#REF!)*100)</f>
        <v>#REF!</v>
      </c>
      <c r="R15" s="36" t="e">
        <f>((#REF!/#REF!)*100)</f>
        <v>#REF!</v>
      </c>
      <c r="S15" s="36">
        <f t="shared" si="3"/>
        <v>16.352307235353791</v>
      </c>
      <c r="T15" s="19"/>
      <c r="U15" s="49">
        <v>21134.77</v>
      </c>
      <c r="V15" s="49">
        <v>24606.18</v>
      </c>
      <c r="W15" s="49">
        <v>19991.55</v>
      </c>
      <c r="X15" s="49">
        <v>25153.55</v>
      </c>
      <c r="Z15" s="36">
        <f t="shared" si="0"/>
        <v>16.425113687066386</v>
      </c>
      <c r="AA15" s="36">
        <f t="shared" si="0"/>
        <v>-18.753947179123298</v>
      </c>
      <c r="AB15" s="36">
        <f t="shared" si="0"/>
        <v>25.820909334193697</v>
      </c>
      <c r="AC15" s="35"/>
      <c r="AD15" s="36">
        <f t="shared" si="7"/>
        <v>13.729344409350416</v>
      </c>
      <c r="AE15" s="36">
        <f t="shared" si="8"/>
        <v>14.956641820166725</v>
      </c>
      <c r="AF15" s="36" t="e">
        <f>((#REF!/#REF!)*100)</f>
        <v>#REF!</v>
      </c>
      <c r="AG15" s="36">
        <f t="shared" si="9"/>
        <v>13.788534130466731</v>
      </c>
      <c r="AI15" s="110" t="e">
        <f t="shared" si="10"/>
        <v>#REF!</v>
      </c>
      <c r="AJ15" s="107" t="e">
        <f t="shared" si="11"/>
        <v>#REF!</v>
      </c>
      <c r="AK15" s="107" t="e">
        <f t="shared" si="12"/>
        <v>#REF!</v>
      </c>
      <c r="AL15" s="107" t="e">
        <f>+#REF!-#REF!</f>
        <v>#REF!</v>
      </c>
      <c r="AM15" s="107">
        <f t="shared" si="13"/>
        <v>6783.6000000000022</v>
      </c>
    </row>
    <row r="16" spans="1:39" ht="18" hidden="1" customHeight="1">
      <c r="A16" s="9"/>
      <c r="B16" s="9"/>
      <c r="C16" s="9"/>
      <c r="D16" s="37" t="s">
        <v>44</v>
      </c>
      <c r="E16" s="55"/>
      <c r="F16" s="49" t="e">
        <f>+#REF!</f>
        <v>#REF!</v>
      </c>
      <c r="G16" s="49" t="e">
        <f>+#REF!</f>
        <v>#REF!</v>
      </c>
      <c r="H16" s="49" t="e">
        <f>+#REF!</f>
        <v>#REF!</v>
      </c>
      <c r="I16" s="49">
        <v>9009.48</v>
      </c>
      <c r="J16" s="19"/>
      <c r="K16" s="36" t="e">
        <f t="shared" ref="K16:K27" si="14">((G16/F16)-1)*100</f>
        <v>#REF!</v>
      </c>
      <c r="L16" s="36" t="e">
        <f t="shared" ref="L16:M27" si="15">((H16/G16)-1)*100</f>
        <v>#REF!</v>
      </c>
      <c r="M16" s="36" t="e">
        <f t="shared" si="15"/>
        <v>#REF!</v>
      </c>
      <c r="N16" s="35"/>
      <c r="O16" s="36" t="e">
        <f t="shared" si="2"/>
        <v>#REF!</v>
      </c>
      <c r="P16" s="36" t="e">
        <f t="shared" si="2"/>
        <v>#REF!</v>
      </c>
      <c r="Q16" s="36" t="e">
        <f>((#REF!/#REF!)*100)</f>
        <v>#REF!</v>
      </c>
      <c r="R16" s="36" t="e">
        <f>((#REF!/#REF!)*100)</f>
        <v>#REF!</v>
      </c>
      <c r="S16" s="36">
        <f t="shared" si="3"/>
        <v>4.6129909835653864</v>
      </c>
      <c r="T16" s="19"/>
      <c r="U16" s="49">
        <v>8617.07</v>
      </c>
      <c r="V16" s="49">
        <v>9726.01</v>
      </c>
      <c r="W16" s="49">
        <v>8574.7199999999993</v>
      </c>
      <c r="X16" s="49">
        <v>6293.08</v>
      </c>
      <c r="Z16" s="36">
        <f t="shared" si="0"/>
        <v>12.869107480849063</v>
      </c>
      <c r="AA16" s="36">
        <f t="shared" si="0"/>
        <v>-11.837228215887096</v>
      </c>
      <c r="AB16" s="36">
        <f t="shared" si="0"/>
        <v>-26.608915509777574</v>
      </c>
      <c r="AC16" s="35"/>
      <c r="AD16" s="36">
        <f t="shared" si="7"/>
        <v>5.4267562465521362</v>
      </c>
      <c r="AE16" s="36">
        <f t="shared" si="8"/>
        <v>6.4151611930150496</v>
      </c>
      <c r="AF16" s="36" t="e">
        <f>((#REF!/#REF!)*100)</f>
        <v>#REF!</v>
      </c>
      <c r="AG16" s="36">
        <f t="shared" si="9"/>
        <v>3.4497058413527149</v>
      </c>
      <c r="AI16" s="110" t="e">
        <f t="shared" si="10"/>
        <v>#REF!</v>
      </c>
      <c r="AJ16" s="107" t="e">
        <f t="shared" si="11"/>
        <v>#REF!</v>
      </c>
      <c r="AK16" s="107" t="e">
        <f t="shared" si="12"/>
        <v>#REF!</v>
      </c>
      <c r="AL16" s="107" t="e">
        <f>+#REF!-#REF!</f>
        <v>#REF!</v>
      </c>
      <c r="AM16" s="107">
        <f t="shared" si="13"/>
        <v>2716.3999999999996</v>
      </c>
    </row>
    <row r="17" spans="1:39" ht="18" hidden="1" customHeight="1">
      <c r="A17" s="9"/>
      <c r="B17" s="9"/>
      <c r="C17" s="9"/>
      <c r="D17" s="37" t="s">
        <v>45</v>
      </c>
      <c r="E17" s="55"/>
      <c r="F17" s="49" t="e">
        <f>+#REF!</f>
        <v>#REF!</v>
      </c>
      <c r="G17" s="49" t="e">
        <f>+#REF!</f>
        <v>#REF!</v>
      </c>
      <c r="H17" s="49" t="e">
        <f>+#REF!</f>
        <v>#REF!</v>
      </c>
      <c r="I17" s="49">
        <v>10566.58</v>
      </c>
      <c r="J17" s="19"/>
      <c r="K17" s="36" t="e">
        <f t="shared" si="14"/>
        <v>#REF!</v>
      </c>
      <c r="L17" s="36" t="e">
        <f t="shared" si="15"/>
        <v>#REF!</v>
      </c>
      <c r="M17" s="36" t="e">
        <f t="shared" si="15"/>
        <v>#REF!</v>
      </c>
      <c r="N17" s="35"/>
      <c r="O17" s="36" t="e">
        <f t="shared" si="2"/>
        <v>#REF!</v>
      </c>
      <c r="P17" s="36" t="e">
        <f t="shared" si="2"/>
        <v>#REF!</v>
      </c>
      <c r="Q17" s="36" t="e">
        <f>((#REF!/#REF!)*100)</f>
        <v>#REF!</v>
      </c>
      <c r="R17" s="36" t="e">
        <f>((#REF!/#REF!)*100)</f>
        <v>#REF!</v>
      </c>
      <c r="S17" s="36">
        <f t="shared" si="3"/>
        <v>5.4102498997858195</v>
      </c>
      <c r="T17" s="19"/>
      <c r="U17" s="49">
        <v>6280.69</v>
      </c>
      <c r="V17" s="49">
        <v>7106.23</v>
      </c>
      <c r="W17" s="49">
        <v>5723.99</v>
      </c>
      <c r="X17" s="49">
        <v>10708.76</v>
      </c>
      <c r="Z17" s="36">
        <f t="shared" si="0"/>
        <v>13.144097224986417</v>
      </c>
      <c r="AA17" s="36">
        <f t="shared" si="0"/>
        <v>-19.451101357541202</v>
      </c>
      <c r="AB17" s="36">
        <f t="shared" si="0"/>
        <v>87.085581910520474</v>
      </c>
      <c r="AC17" s="35"/>
      <c r="AD17" s="36">
        <f t="shared" si="7"/>
        <v>3.9650152572263635</v>
      </c>
      <c r="AE17" s="36">
        <f t="shared" si="8"/>
        <v>4.282392721535655</v>
      </c>
      <c r="AF17" s="36" t="e">
        <f>((#REF!/#REF!)*100)</f>
        <v>#REF!</v>
      </c>
      <c r="AG17" s="36">
        <f t="shared" si="9"/>
        <v>5.8702689185016395</v>
      </c>
      <c r="AI17" s="110" t="e">
        <f t="shared" si="10"/>
        <v>#REF!</v>
      </c>
      <c r="AJ17" s="107" t="e">
        <f t="shared" si="11"/>
        <v>#REF!</v>
      </c>
      <c r="AK17" s="107" t="e">
        <f t="shared" si="12"/>
        <v>#REF!</v>
      </c>
      <c r="AL17" s="107" t="e">
        <f>+#REF!-#REF!</f>
        <v>#REF!</v>
      </c>
      <c r="AM17" s="107">
        <f t="shared" si="13"/>
        <v>-142.18000000000029</v>
      </c>
    </row>
    <row r="18" spans="1:39" ht="18" hidden="1" customHeight="1">
      <c r="A18" s="9"/>
      <c r="B18" s="9"/>
      <c r="C18" s="9"/>
      <c r="D18" s="37" t="s">
        <v>46</v>
      </c>
      <c r="E18" s="55"/>
      <c r="F18" s="49" t="e">
        <f>+#REF!</f>
        <v>#REF!</v>
      </c>
      <c r="G18" s="49" t="e">
        <f>+#REF!</f>
        <v>#REF!</v>
      </c>
      <c r="H18" s="49" t="e">
        <f>+#REF!</f>
        <v>#REF!</v>
      </c>
      <c r="I18" s="49">
        <v>7346.45</v>
      </c>
      <c r="J18" s="19"/>
      <c r="K18" s="36" t="e">
        <f t="shared" si="14"/>
        <v>#REF!</v>
      </c>
      <c r="L18" s="36" t="e">
        <f t="shared" si="15"/>
        <v>#REF!</v>
      </c>
      <c r="M18" s="36" t="e">
        <f t="shared" si="15"/>
        <v>#REF!</v>
      </c>
      <c r="N18" s="35"/>
      <c r="O18" s="36" t="e">
        <f t="shared" si="2"/>
        <v>#REF!</v>
      </c>
      <c r="P18" s="36" t="e">
        <f t="shared" si="2"/>
        <v>#REF!</v>
      </c>
      <c r="Q18" s="36" t="e">
        <f>((#REF!/#REF!)*100)</f>
        <v>#REF!</v>
      </c>
      <c r="R18" s="36" t="e">
        <f>((#REF!/#REF!)*100)</f>
        <v>#REF!</v>
      </c>
      <c r="S18" s="36">
        <f t="shared" si="3"/>
        <v>3.76149429392306</v>
      </c>
      <c r="T18" s="19"/>
      <c r="U18" s="49">
        <v>3985.92</v>
      </c>
      <c r="V18" s="49">
        <v>5409.51</v>
      </c>
      <c r="W18" s="49">
        <v>3800.45</v>
      </c>
      <c r="X18" s="49">
        <v>5677.91</v>
      </c>
      <c r="Z18" s="36">
        <f t="shared" si="0"/>
        <v>35.715468448940271</v>
      </c>
      <c r="AA18" s="36">
        <f t="shared" si="0"/>
        <v>-29.745023116696345</v>
      </c>
      <c r="AB18" s="36">
        <f t="shared" si="0"/>
        <v>49.400991987790931</v>
      </c>
      <c r="AC18" s="35"/>
      <c r="AD18" s="36">
        <f t="shared" si="7"/>
        <v>3.0183078346913326</v>
      </c>
      <c r="AE18" s="36">
        <f t="shared" si="8"/>
        <v>2.8432997644231</v>
      </c>
      <c r="AF18" s="36" t="e">
        <f>((#REF!/#REF!)*100)</f>
        <v>#REF!</v>
      </c>
      <c r="AG18" s="36">
        <f t="shared" si="9"/>
        <v>3.1124853479814321</v>
      </c>
      <c r="AI18" s="110" t="e">
        <f t="shared" si="10"/>
        <v>#REF!</v>
      </c>
      <c r="AJ18" s="107" t="e">
        <f t="shared" si="11"/>
        <v>#REF!</v>
      </c>
      <c r="AK18" s="107" t="e">
        <f t="shared" si="12"/>
        <v>#REF!</v>
      </c>
      <c r="AL18" s="107" t="e">
        <f>+#REF!-#REF!</f>
        <v>#REF!</v>
      </c>
      <c r="AM18" s="107">
        <f t="shared" si="13"/>
        <v>1668.54</v>
      </c>
    </row>
    <row r="19" spans="1:39" ht="18" hidden="1" customHeight="1">
      <c r="A19" s="9"/>
      <c r="B19" s="9"/>
      <c r="C19" s="9"/>
      <c r="D19" s="37" t="s">
        <v>47</v>
      </c>
      <c r="E19" s="55"/>
      <c r="F19" s="49" t="e">
        <f>+#REF!</f>
        <v>#REF!</v>
      </c>
      <c r="G19" s="49" t="e">
        <f>+#REF!</f>
        <v>#REF!</v>
      </c>
      <c r="H19" s="49" t="e">
        <f>+#REF!</f>
        <v>#REF!</v>
      </c>
      <c r="I19" s="49">
        <v>4885.9799999999996</v>
      </c>
      <c r="J19" s="19"/>
      <c r="K19" s="36" t="e">
        <f t="shared" si="14"/>
        <v>#REF!</v>
      </c>
      <c r="L19" s="36" t="e">
        <f t="shared" si="15"/>
        <v>#REF!</v>
      </c>
      <c r="M19" s="36" t="e">
        <f t="shared" si="15"/>
        <v>#REF!</v>
      </c>
      <c r="N19" s="35"/>
      <c r="O19" s="36" t="e">
        <f t="shared" si="2"/>
        <v>#REF!</v>
      </c>
      <c r="P19" s="36" t="e">
        <f t="shared" si="2"/>
        <v>#REF!</v>
      </c>
      <c r="Q19" s="36" t="e">
        <f>((#REF!/#REF!)*100)</f>
        <v>#REF!</v>
      </c>
      <c r="R19" s="36" t="e">
        <f>((#REF!/#REF!)*100)</f>
        <v>#REF!</v>
      </c>
      <c r="S19" s="36">
        <f t="shared" si="3"/>
        <v>2.5016961784565592</v>
      </c>
      <c r="T19" s="19"/>
      <c r="U19" s="49">
        <v>2140</v>
      </c>
      <c r="V19" s="49">
        <v>2277.02</v>
      </c>
      <c r="W19" s="49">
        <v>1783.18</v>
      </c>
      <c r="X19" s="49">
        <v>2375.2600000000002</v>
      </c>
      <c r="Z19" s="36">
        <f t="shared" si="0"/>
        <v>6.4028037383177638</v>
      </c>
      <c r="AA19" s="36">
        <f t="shared" si="0"/>
        <v>-21.687995713695962</v>
      </c>
      <c r="AB19" s="36">
        <f t="shared" si="0"/>
        <v>33.203602552742865</v>
      </c>
      <c r="AC19" s="35"/>
      <c r="AD19" s="36">
        <f t="shared" si="7"/>
        <v>1.2704935023225501</v>
      </c>
      <c r="AE19" s="36">
        <f t="shared" si="8"/>
        <v>1.3340828780602256</v>
      </c>
      <c r="AF19" s="36" t="e">
        <f>((#REF!/#REF!)*100)</f>
        <v>#REF!</v>
      </c>
      <c r="AG19" s="36">
        <f t="shared" si="9"/>
        <v>1.302056909610469</v>
      </c>
      <c r="AI19" s="110" t="e">
        <f t="shared" si="10"/>
        <v>#REF!</v>
      </c>
      <c r="AJ19" s="107" t="e">
        <f t="shared" si="11"/>
        <v>#REF!</v>
      </c>
      <c r="AK19" s="107" t="e">
        <f t="shared" si="12"/>
        <v>#REF!</v>
      </c>
      <c r="AL19" s="107" t="e">
        <f>+#REF!-#REF!</f>
        <v>#REF!</v>
      </c>
      <c r="AM19" s="107">
        <f t="shared" si="13"/>
        <v>2510.7199999999993</v>
      </c>
    </row>
    <row r="20" spans="1:39" ht="18" hidden="1" customHeight="1">
      <c r="A20" s="9"/>
      <c r="B20" s="9"/>
      <c r="C20" s="9"/>
      <c r="D20" s="37" t="s">
        <v>43</v>
      </c>
      <c r="E20" s="55"/>
      <c r="F20" s="49" t="e">
        <f>+#REF!</f>
        <v>#REF!</v>
      </c>
      <c r="G20" s="49" t="e">
        <f>+#REF!</f>
        <v>#REF!</v>
      </c>
      <c r="H20" s="49" t="e">
        <f>+#REF!</f>
        <v>#REF!</v>
      </c>
      <c r="I20" s="49">
        <v>128.65</v>
      </c>
      <c r="J20" s="19"/>
      <c r="K20" s="36" t="e">
        <f t="shared" si="14"/>
        <v>#REF!</v>
      </c>
      <c r="L20" s="36" t="e">
        <f t="shared" si="15"/>
        <v>#REF!</v>
      </c>
      <c r="M20" s="36" t="e">
        <f t="shared" si="15"/>
        <v>#REF!</v>
      </c>
      <c r="N20" s="35"/>
      <c r="O20" s="36" t="e">
        <f t="shared" si="2"/>
        <v>#REF!</v>
      </c>
      <c r="P20" s="36" t="e">
        <f t="shared" si="2"/>
        <v>#REF!</v>
      </c>
      <c r="Q20" s="36" t="e">
        <f>((#REF!/#REF!)*100)</f>
        <v>#REF!</v>
      </c>
      <c r="R20" s="36" t="e">
        <f>((#REF!/#REF!)*100)</f>
        <v>#REF!</v>
      </c>
      <c r="S20" s="36">
        <f t="shared" si="3"/>
        <v>6.5870759470656126E-2</v>
      </c>
      <c r="T20" s="19"/>
      <c r="U20" s="49">
        <v>111.06</v>
      </c>
      <c r="V20" s="49">
        <v>87.41</v>
      </c>
      <c r="W20" s="49">
        <v>109.18</v>
      </c>
      <c r="X20" s="49">
        <v>98.5</v>
      </c>
      <c r="Z20" s="36">
        <f t="shared" si="0"/>
        <v>-21.294795605978756</v>
      </c>
      <c r="AA20" s="36">
        <f t="shared" si="0"/>
        <v>24.905617206269316</v>
      </c>
      <c r="AB20" s="36">
        <f t="shared" si="0"/>
        <v>-9.7820113573914735</v>
      </c>
      <c r="AC20" s="35"/>
      <c r="AD20" s="36">
        <f t="shared" si="7"/>
        <v>4.8771568558033787E-2</v>
      </c>
      <c r="AE20" s="36">
        <f t="shared" si="8"/>
        <v>8.1682818687185493E-2</v>
      </c>
      <c r="AF20" s="36" t="e">
        <f>((#REF!/#REF!)*100)</f>
        <v>#REF!</v>
      </c>
      <c r="AG20" s="36">
        <f t="shared" si="9"/>
        <v>5.3995186041372809E-2</v>
      </c>
      <c r="AI20" s="110" t="e">
        <f t="shared" si="10"/>
        <v>#REF!</v>
      </c>
      <c r="AJ20" s="107" t="e">
        <f t="shared" si="11"/>
        <v>#REF!</v>
      </c>
      <c r="AK20" s="107" t="e">
        <f t="shared" si="12"/>
        <v>#REF!</v>
      </c>
      <c r="AL20" s="107" t="e">
        <f>+#REF!-#REF!</f>
        <v>#REF!</v>
      </c>
      <c r="AM20" s="107">
        <f t="shared" si="13"/>
        <v>30.150000000000006</v>
      </c>
    </row>
    <row r="21" spans="1:39" ht="18" customHeight="1">
      <c r="A21" s="9"/>
      <c r="B21" s="9"/>
      <c r="C21" s="9">
        <v>2</v>
      </c>
      <c r="D21" s="51" t="s">
        <v>120</v>
      </c>
      <c r="E21" s="55"/>
      <c r="F21" s="49" t="e">
        <f>+#REF!</f>
        <v>#REF!</v>
      </c>
      <c r="G21" s="49" t="e">
        <f>+#REF!</f>
        <v>#REF!</v>
      </c>
      <c r="H21" s="49" t="e">
        <f>+#REF!</f>
        <v>#REF!</v>
      </c>
      <c r="I21" s="49">
        <v>12396.42</v>
      </c>
      <c r="J21" s="19"/>
      <c r="K21" s="36" t="e">
        <f t="shared" si="14"/>
        <v>#REF!</v>
      </c>
      <c r="L21" s="36" t="e">
        <f t="shared" si="15"/>
        <v>#REF!</v>
      </c>
      <c r="M21" s="36" t="e">
        <f t="shared" si="15"/>
        <v>#REF!</v>
      </c>
      <c r="N21" s="35"/>
      <c r="O21" s="36" t="e">
        <f t="shared" si="2"/>
        <v>#REF!</v>
      </c>
      <c r="P21" s="36" t="e">
        <f t="shared" si="2"/>
        <v>#REF!</v>
      </c>
      <c r="Q21" s="36" t="e">
        <f>((#REF!/#REF!)*100)</f>
        <v>#REF!</v>
      </c>
      <c r="R21" s="36" t="e">
        <f>((#REF!/#REF!)*100)</f>
        <v>#REF!</v>
      </c>
      <c r="S21" s="36">
        <f t="shared" si="3"/>
        <v>6.347155850114504</v>
      </c>
      <c r="T21" s="19"/>
      <c r="U21" s="49">
        <v>3932.12</v>
      </c>
      <c r="V21" s="49">
        <v>5533.73</v>
      </c>
      <c r="W21" s="49">
        <v>4707.41</v>
      </c>
      <c r="X21" s="49">
        <v>5174.79</v>
      </c>
      <c r="Z21" s="36">
        <f t="shared" si="0"/>
        <v>40.731462925851702</v>
      </c>
      <c r="AA21" s="36">
        <f t="shared" si="0"/>
        <v>-14.932423519036886</v>
      </c>
      <c r="AB21" s="36">
        <f t="shared" si="0"/>
        <v>9.9286019275992565</v>
      </c>
      <c r="AC21" s="35"/>
      <c r="AD21" s="36">
        <f t="shared" si="7"/>
        <v>3.0876180308505696</v>
      </c>
      <c r="AE21" s="36">
        <f t="shared" si="8"/>
        <v>3.5218402410353891</v>
      </c>
      <c r="AF21" s="36" t="e">
        <f>((#REF!/#REF!)*100)</f>
        <v>#REF!</v>
      </c>
      <c r="AG21" s="36">
        <f t="shared" si="9"/>
        <v>2.836687804822696</v>
      </c>
      <c r="AI21" s="110" t="e">
        <f t="shared" si="10"/>
        <v>#REF!</v>
      </c>
      <c r="AJ21" s="107" t="e">
        <f t="shared" si="11"/>
        <v>#REF!</v>
      </c>
      <c r="AK21" s="107" t="e">
        <f t="shared" si="12"/>
        <v>#REF!</v>
      </c>
      <c r="AL21" s="107" t="e">
        <f>+#REF!-#REF!</f>
        <v>#REF!</v>
      </c>
      <c r="AM21" s="107">
        <f t="shared" si="13"/>
        <v>7221.63</v>
      </c>
    </row>
    <row r="22" spans="1:39" ht="18" customHeight="1">
      <c r="A22" s="9"/>
      <c r="B22" s="9">
        <v>2</v>
      </c>
      <c r="C22" s="34" t="s">
        <v>3</v>
      </c>
      <c r="E22" s="55"/>
      <c r="F22" s="49" t="e">
        <f>+#REF!</f>
        <v>#REF!</v>
      </c>
      <c r="G22" s="49" t="e">
        <f>+#REF!</f>
        <v>#REF!</v>
      </c>
      <c r="H22" s="49" t="e">
        <f>+#REF!</f>
        <v>#REF!</v>
      </c>
      <c r="I22" s="49">
        <v>21473.200000000001</v>
      </c>
      <c r="J22" s="19"/>
      <c r="K22" s="36" t="e">
        <f t="shared" si="14"/>
        <v>#REF!</v>
      </c>
      <c r="L22" s="36" t="e">
        <f t="shared" si="15"/>
        <v>#REF!</v>
      </c>
      <c r="M22" s="36" t="e">
        <f t="shared" si="15"/>
        <v>#REF!</v>
      </c>
      <c r="N22" s="35"/>
      <c r="O22" s="36" t="e">
        <f t="shared" si="2"/>
        <v>#REF!</v>
      </c>
      <c r="P22" s="36" t="e">
        <f t="shared" si="2"/>
        <v>#REF!</v>
      </c>
      <c r="Q22" s="36" t="e">
        <f>((#REF!/#REF!)*100)</f>
        <v>#REF!</v>
      </c>
      <c r="R22" s="36" t="e">
        <f>((#REF!/#REF!)*100)</f>
        <v>#REF!</v>
      </c>
      <c r="S22" s="36">
        <f t="shared" si="3"/>
        <v>10.994605458727502</v>
      </c>
      <c r="T22" s="19"/>
      <c r="U22" s="49">
        <v>16224.9</v>
      </c>
      <c r="V22" s="49">
        <v>20156.32</v>
      </c>
      <c r="W22" s="49">
        <v>17028.900000000001</v>
      </c>
      <c r="X22" s="49">
        <v>24237.5</v>
      </c>
      <c r="Z22" s="36">
        <f t="shared" si="0"/>
        <v>24.230781083396515</v>
      </c>
      <c r="AA22" s="36">
        <f t="shared" si="0"/>
        <v>-15.515828286115706</v>
      </c>
      <c r="AB22" s="36">
        <f t="shared" si="0"/>
        <v>42.331565749989707</v>
      </c>
      <c r="AC22" s="35"/>
      <c r="AD22" s="36">
        <f t="shared" si="7"/>
        <v>11.246486017133824</v>
      </c>
      <c r="AE22" s="36">
        <f t="shared" si="8"/>
        <v>12.740140603977038</v>
      </c>
      <c r="AF22" s="36" t="e">
        <f>((#REF!/#REF!)*100)</f>
        <v>#REF!</v>
      </c>
      <c r="AG22" s="36">
        <f t="shared" si="9"/>
        <v>13.286378900281964</v>
      </c>
      <c r="AI22" s="110" t="e">
        <f t="shared" si="10"/>
        <v>#REF!</v>
      </c>
      <c r="AJ22" s="107" t="e">
        <f t="shared" si="11"/>
        <v>#REF!</v>
      </c>
      <c r="AK22" s="107" t="e">
        <f t="shared" si="12"/>
        <v>#REF!</v>
      </c>
      <c r="AL22" s="107" t="e">
        <f>+#REF!-#REF!</f>
        <v>#REF!</v>
      </c>
      <c r="AM22" s="107">
        <f t="shared" si="13"/>
        <v>-2764.2999999999993</v>
      </c>
    </row>
    <row r="23" spans="1:39" ht="18" customHeight="1">
      <c r="A23" s="9"/>
      <c r="B23" s="9">
        <v>3</v>
      </c>
      <c r="C23" s="63" t="s">
        <v>107</v>
      </c>
      <c r="E23" s="55"/>
      <c r="F23" s="49" t="e">
        <f>+#REF!</f>
        <v>#REF!</v>
      </c>
      <c r="G23" s="49" t="e">
        <f>+#REF!</f>
        <v>#REF!</v>
      </c>
      <c r="H23" s="49" t="e">
        <f>+#REF!</f>
        <v>#REF!</v>
      </c>
      <c r="I23" s="49">
        <v>6809.77</v>
      </c>
      <c r="J23" s="19"/>
      <c r="K23" s="36" t="e">
        <f t="shared" si="14"/>
        <v>#REF!</v>
      </c>
      <c r="L23" s="36" t="e">
        <f t="shared" si="15"/>
        <v>#REF!</v>
      </c>
      <c r="M23" s="36" t="e">
        <f t="shared" si="15"/>
        <v>#REF!</v>
      </c>
      <c r="N23" s="35"/>
      <c r="O23" s="36" t="e">
        <f t="shared" si="2"/>
        <v>#REF!</v>
      </c>
      <c r="P23" s="36" t="e">
        <f t="shared" si="2"/>
        <v>#REF!</v>
      </c>
      <c r="Q23" s="36" t="e">
        <f>((#REF!/#REF!)*100)</f>
        <v>#REF!</v>
      </c>
      <c r="R23" s="36" t="e">
        <f>((#REF!/#REF!)*100)</f>
        <v>#REF!</v>
      </c>
      <c r="S23" s="36">
        <f t="shared" si="3"/>
        <v>3.4867059597395258</v>
      </c>
      <c r="T23" s="19"/>
      <c r="U23" s="49">
        <v>2260.31</v>
      </c>
      <c r="V23" s="49">
        <v>2877.74</v>
      </c>
      <c r="W23" s="49">
        <v>1954.89</v>
      </c>
      <c r="X23" s="49">
        <v>2461.5</v>
      </c>
      <c r="Z23" s="36">
        <f t="shared" si="0"/>
        <v>27.316164596891568</v>
      </c>
      <c r="AA23" s="36">
        <f t="shared" si="0"/>
        <v>-32.068567695483253</v>
      </c>
      <c r="AB23" s="36">
        <f t="shared" si="0"/>
        <v>25.915013120942866</v>
      </c>
      <c r="AC23" s="35"/>
      <c r="AD23" s="36">
        <f t="shared" si="7"/>
        <v>1.6056731918796037</v>
      </c>
      <c r="AE23" s="36">
        <f t="shared" si="8"/>
        <v>1.4625474026689143</v>
      </c>
      <c r="AF23" s="36" t="e">
        <f>((#REF!/#REF!)*100)</f>
        <v>#REF!</v>
      </c>
      <c r="AG23" s="36">
        <f t="shared" si="9"/>
        <v>1.3493314765567428</v>
      </c>
      <c r="AI23" s="110" t="e">
        <f t="shared" si="10"/>
        <v>#REF!</v>
      </c>
      <c r="AJ23" s="107" t="e">
        <f t="shared" si="11"/>
        <v>#REF!</v>
      </c>
      <c r="AK23" s="107" t="e">
        <f t="shared" si="12"/>
        <v>#REF!</v>
      </c>
      <c r="AL23" s="107" t="e">
        <f>+#REF!-#REF!</f>
        <v>#REF!</v>
      </c>
      <c r="AM23" s="107">
        <f t="shared" si="13"/>
        <v>4348.2700000000004</v>
      </c>
    </row>
    <row r="24" spans="1:39" ht="18" customHeight="1">
      <c r="A24" s="9"/>
      <c r="B24" s="9"/>
      <c r="C24" s="9"/>
      <c r="D24" s="34" t="s">
        <v>40</v>
      </c>
      <c r="E24" s="55"/>
      <c r="F24" s="49" t="e">
        <f>+#REF!</f>
        <v>#REF!</v>
      </c>
      <c r="G24" s="49" t="e">
        <f>+#REF!</f>
        <v>#REF!</v>
      </c>
      <c r="H24" s="49" t="e">
        <f>+#REF!</f>
        <v>#REF!</v>
      </c>
      <c r="I24" s="49">
        <v>4393.6099999999997</v>
      </c>
      <c r="J24" s="19"/>
      <c r="K24" s="36" t="e">
        <f t="shared" si="14"/>
        <v>#REF!</v>
      </c>
      <c r="L24" s="36" t="e">
        <f t="shared" si="15"/>
        <v>#REF!</v>
      </c>
      <c r="M24" s="36" t="e">
        <f t="shared" si="15"/>
        <v>#REF!</v>
      </c>
      <c r="N24" s="35"/>
      <c r="O24" s="36" t="e">
        <f t="shared" si="2"/>
        <v>#REF!</v>
      </c>
      <c r="P24" s="36" t="e">
        <f t="shared" si="2"/>
        <v>#REF!</v>
      </c>
      <c r="Q24" s="36" t="e">
        <f>((#REF!/#REF!)*100)</f>
        <v>#REF!</v>
      </c>
      <c r="R24" s="36" t="e">
        <f>((#REF!/#REF!)*100)</f>
        <v>#REF!</v>
      </c>
      <c r="S24" s="36">
        <f t="shared" si="3"/>
        <v>2.2495952391594982</v>
      </c>
      <c r="T24" s="19"/>
      <c r="U24" s="49">
        <v>2066.11</v>
      </c>
      <c r="V24" s="49">
        <v>2629.75</v>
      </c>
      <c r="W24" s="49">
        <v>1727.64</v>
      </c>
      <c r="X24" s="49">
        <v>2252.6999999999998</v>
      </c>
      <c r="Z24" s="36">
        <f t="shared" si="0"/>
        <v>27.280251293493563</v>
      </c>
      <c r="AA24" s="36">
        <f t="shared" si="0"/>
        <v>-34.304021294799881</v>
      </c>
      <c r="AB24" s="36">
        <f t="shared" si="0"/>
        <v>30.391748280891839</v>
      </c>
      <c r="AC24" s="35"/>
      <c r="AD24" s="36">
        <f t="shared" si="7"/>
        <v>1.467303883028136</v>
      </c>
      <c r="AE24" s="36">
        <f t="shared" si="8"/>
        <v>1.2925307279421978</v>
      </c>
      <c r="AF24" s="36" t="e">
        <f>((#REF!/#REF!)*100)</f>
        <v>#REF!</v>
      </c>
      <c r="AG24" s="36">
        <f t="shared" si="9"/>
        <v>1.2348726456385839</v>
      </c>
      <c r="AI24" s="110" t="e">
        <f t="shared" si="10"/>
        <v>#REF!</v>
      </c>
      <c r="AJ24" s="107" t="e">
        <f t="shared" si="11"/>
        <v>#REF!</v>
      </c>
      <c r="AK24" s="107" t="e">
        <f t="shared" si="12"/>
        <v>#REF!</v>
      </c>
      <c r="AL24" s="107" t="e">
        <f>+#REF!-#REF!</f>
        <v>#REF!</v>
      </c>
      <c r="AM24" s="107">
        <f t="shared" si="13"/>
        <v>2140.91</v>
      </c>
    </row>
    <row r="25" spans="1:39" ht="18" customHeight="1">
      <c r="A25" s="9"/>
      <c r="B25" s="9">
        <v>4</v>
      </c>
      <c r="C25" s="34" t="s">
        <v>2</v>
      </c>
      <c r="D25" s="34"/>
      <c r="E25" s="55"/>
      <c r="F25" s="49" t="e">
        <f>+#REF!</f>
        <v>#REF!</v>
      </c>
      <c r="G25" s="49" t="e">
        <f>+#REF!</f>
        <v>#REF!</v>
      </c>
      <c r="H25" s="49" t="e">
        <f>+#REF!</f>
        <v>#REF!</v>
      </c>
      <c r="I25" s="49">
        <v>13131.8</v>
      </c>
      <c r="J25" s="19"/>
      <c r="K25" s="36" t="e">
        <f t="shared" si="14"/>
        <v>#REF!</v>
      </c>
      <c r="L25" s="36" t="e">
        <f t="shared" si="15"/>
        <v>#REF!</v>
      </c>
      <c r="M25" s="36" t="e">
        <f t="shared" si="15"/>
        <v>#REF!</v>
      </c>
      <c r="N25" s="35"/>
      <c r="O25" s="36" t="e">
        <f t="shared" si="2"/>
        <v>#REF!</v>
      </c>
      <c r="P25" s="36" t="e">
        <f t="shared" si="2"/>
        <v>#REF!</v>
      </c>
      <c r="Q25" s="36" t="e">
        <f>((#REF!/#REF!)*100)</f>
        <v>#REF!</v>
      </c>
      <c r="R25" s="36" t="e">
        <f>((#REF!/#REF!)*100)</f>
        <v>#REF!</v>
      </c>
      <c r="S25" s="36">
        <f t="shared" si="3"/>
        <v>6.7236816107016093</v>
      </c>
      <c r="T25" s="19"/>
      <c r="U25" s="49">
        <v>1441.19</v>
      </c>
      <c r="V25" s="49">
        <v>1958.33</v>
      </c>
      <c r="W25" s="49">
        <v>1730.38</v>
      </c>
      <c r="X25" s="49">
        <v>1817.42</v>
      </c>
      <c r="Z25" s="36">
        <f t="shared" si="0"/>
        <v>35.882846814091131</v>
      </c>
      <c r="AA25" s="36">
        <f t="shared" si="0"/>
        <v>-11.640019812799673</v>
      </c>
      <c r="AB25" s="36">
        <f t="shared" si="0"/>
        <v>5.0301089934002841</v>
      </c>
      <c r="AC25" s="35"/>
      <c r="AD25" s="36">
        <f t="shared" si="7"/>
        <v>1.0926761909879226</v>
      </c>
      <c r="AE25" s="36">
        <f t="shared" si="8"/>
        <v>1.2945806539653053</v>
      </c>
      <c r="AF25" s="36" t="e">
        <f>((#REF!/#REF!)*100)</f>
        <v>#REF!</v>
      </c>
      <c r="AG25" s="36">
        <f t="shared" si="9"/>
        <v>0.99626325903869817</v>
      </c>
      <c r="AI25" s="110" t="e">
        <f t="shared" si="10"/>
        <v>#REF!</v>
      </c>
      <c r="AJ25" s="107" t="e">
        <f t="shared" si="11"/>
        <v>#REF!</v>
      </c>
      <c r="AK25" s="107" t="e">
        <f t="shared" si="12"/>
        <v>#REF!</v>
      </c>
      <c r="AL25" s="107" t="e">
        <f>+#REF!-#REF!</f>
        <v>#REF!</v>
      </c>
      <c r="AM25" s="107">
        <f t="shared" si="13"/>
        <v>11314.38</v>
      </c>
    </row>
    <row r="26" spans="1:39" ht="18" customHeight="1">
      <c r="A26" s="9"/>
      <c r="B26" s="9">
        <v>6</v>
      </c>
      <c r="C26" s="34" t="s">
        <v>5</v>
      </c>
      <c r="D26" s="34"/>
      <c r="E26" s="55"/>
      <c r="F26" s="49" t="e">
        <f>+#REF!</f>
        <v>#REF!</v>
      </c>
      <c r="G26" s="49" t="e">
        <f>+#REF!</f>
        <v>#REF!</v>
      </c>
      <c r="H26" s="49" t="e">
        <f>+#REF!</f>
        <v>#REF!</v>
      </c>
      <c r="I26" s="49">
        <v>3609.92</v>
      </c>
      <c r="J26" s="19"/>
      <c r="K26" s="36" t="e">
        <f t="shared" si="14"/>
        <v>#REF!</v>
      </c>
      <c r="L26" s="36" t="e">
        <f t="shared" si="15"/>
        <v>#REF!</v>
      </c>
      <c r="M26" s="36" t="e">
        <f t="shared" si="15"/>
        <v>#REF!</v>
      </c>
      <c r="N26" s="35"/>
      <c r="O26" s="36" t="e">
        <f t="shared" si="2"/>
        <v>#REF!</v>
      </c>
      <c r="P26" s="36" t="e">
        <f t="shared" si="2"/>
        <v>#REF!</v>
      </c>
      <c r="Q26" s="36" t="e">
        <f>((#REF!/#REF!)*100)</f>
        <v>#REF!</v>
      </c>
      <c r="R26" s="36" t="e">
        <f>((#REF!/#REF!)*100)</f>
        <v>#REF!</v>
      </c>
      <c r="S26" s="36">
        <f t="shared" si="3"/>
        <v>1.8483340227618419</v>
      </c>
      <c r="T26" s="19"/>
      <c r="U26" s="49">
        <v>5286.2</v>
      </c>
      <c r="V26" s="49">
        <v>6859.88</v>
      </c>
      <c r="W26" s="49">
        <v>5421.79</v>
      </c>
      <c r="X26" s="49">
        <v>8060.95</v>
      </c>
      <c r="Z26" s="36">
        <f t="shared" si="0"/>
        <v>29.769588740494115</v>
      </c>
      <c r="AA26" s="36">
        <f t="shared" si="0"/>
        <v>-20.963777792031348</v>
      </c>
      <c r="AB26" s="36">
        <f t="shared" si="0"/>
        <v>48.676912975235112</v>
      </c>
      <c r="AC26" s="35"/>
      <c r="AD26" s="36">
        <f t="shared" si="7"/>
        <v>3.8275610081213234</v>
      </c>
      <c r="AE26" s="36">
        <f t="shared" si="8"/>
        <v>4.0563023404469263</v>
      </c>
      <c r="AF26" s="36" t="e">
        <f>((#REF!/#REF!)*100)</f>
        <v>#REF!</v>
      </c>
      <c r="AG26" s="36">
        <f t="shared" si="9"/>
        <v>4.418807055027453</v>
      </c>
      <c r="AI26" s="110" t="e">
        <f t="shared" si="10"/>
        <v>#REF!</v>
      </c>
      <c r="AJ26" s="107" t="e">
        <f t="shared" si="11"/>
        <v>#REF!</v>
      </c>
      <c r="AK26" s="107" t="e">
        <f t="shared" si="12"/>
        <v>#REF!</v>
      </c>
      <c r="AL26" s="107" t="e">
        <f>+#REF!-#REF!</f>
        <v>#REF!</v>
      </c>
      <c r="AM26" s="107">
        <f t="shared" si="13"/>
        <v>-4451.03</v>
      </c>
    </row>
    <row r="27" spans="1:39" ht="18" customHeight="1">
      <c r="A27" s="9"/>
      <c r="B27" s="9">
        <v>5</v>
      </c>
      <c r="C27" s="34" t="s">
        <v>4</v>
      </c>
      <c r="D27" s="34"/>
      <c r="E27" s="55"/>
      <c r="F27" s="49" t="e">
        <f>+#REF!</f>
        <v>#REF!</v>
      </c>
      <c r="G27" s="49" t="e">
        <f>+#REF!</f>
        <v>#REF!</v>
      </c>
      <c r="H27" s="49" t="e">
        <f>+#REF!</f>
        <v>#REF!</v>
      </c>
      <c r="I27" s="49">
        <v>3230.71</v>
      </c>
      <c r="J27" s="19"/>
      <c r="K27" s="36" t="e">
        <f t="shared" si="14"/>
        <v>#REF!</v>
      </c>
      <c r="L27" s="36" t="e">
        <f t="shared" si="15"/>
        <v>#REF!</v>
      </c>
      <c r="M27" s="36" t="e">
        <f t="shared" si="15"/>
        <v>#REF!</v>
      </c>
      <c r="N27" s="35"/>
      <c r="O27" s="36" t="e">
        <f t="shared" si="2"/>
        <v>#REF!</v>
      </c>
      <c r="P27" s="36" t="e">
        <f t="shared" si="2"/>
        <v>#REF!</v>
      </c>
      <c r="Q27" s="36" t="e">
        <f>((#REF!/#REF!)*100)</f>
        <v>#REF!</v>
      </c>
      <c r="R27" s="36" t="e">
        <f>((#REF!/#REF!)*100)</f>
        <v>#REF!</v>
      </c>
      <c r="S27" s="36">
        <f t="shared" si="3"/>
        <v>1.6541727270069448</v>
      </c>
      <c r="T27" s="19"/>
      <c r="U27" s="49">
        <v>5734.47</v>
      </c>
      <c r="V27" s="49">
        <v>6219.8</v>
      </c>
      <c r="W27" s="49">
        <v>4797.49</v>
      </c>
      <c r="X27" s="49">
        <v>6815.29</v>
      </c>
      <c r="Z27" s="36">
        <f t="shared" si="0"/>
        <v>8.4633802251995469</v>
      </c>
      <c r="AA27" s="36">
        <f t="shared" si="0"/>
        <v>-22.867455545194382</v>
      </c>
      <c r="AB27" s="36">
        <f t="shared" si="0"/>
        <v>42.059493610200335</v>
      </c>
      <c r="AC27" s="35"/>
      <c r="AD27" s="36">
        <f t="shared" si="7"/>
        <v>3.4704198846500236</v>
      </c>
      <c r="AE27" s="36">
        <f t="shared" si="8"/>
        <v>3.5892334294155108</v>
      </c>
      <c r="AF27" s="36" t="e">
        <f>((#REF!/#REF!)*100)</f>
        <v>#REF!</v>
      </c>
      <c r="AG27" s="36">
        <f t="shared" si="9"/>
        <v>3.7359680352884026</v>
      </c>
      <c r="AI27" s="110" t="e">
        <f t="shared" si="10"/>
        <v>#REF!</v>
      </c>
      <c r="AJ27" s="107" t="e">
        <f t="shared" si="11"/>
        <v>#REF!</v>
      </c>
      <c r="AK27" s="107" t="e">
        <f t="shared" si="12"/>
        <v>#REF!</v>
      </c>
      <c r="AL27" s="107" t="e">
        <f>+#REF!-#REF!</f>
        <v>#REF!</v>
      </c>
      <c r="AM27" s="107">
        <f t="shared" si="13"/>
        <v>-3584.58</v>
      </c>
    </row>
    <row r="28" spans="1:39" ht="4.5" customHeight="1">
      <c r="A28" s="9"/>
      <c r="B28" s="38"/>
      <c r="C28" s="38"/>
      <c r="D28" s="37"/>
      <c r="E28" s="54"/>
      <c r="F28" s="48" t="e">
        <f>+#REF!</f>
        <v>#REF!</v>
      </c>
      <c r="G28" s="48" t="e">
        <f>+#REF!</f>
        <v>#REF!</v>
      </c>
      <c r="H28" s="48" t="e">
        <f>+#REF!</f>
        <v>#REF!</v>
      </c>
      <c r="I28" s="48"/>
      <c r="J28" s="19"/>
      <c r="K28" s="36"/>
      <c r="L28" s="36"/>
      <c r="M28" s="36"/>
      <c r="N28" s="35"/>
      <c r="O28" s="36"/>
      <c r="P28" s="36"/>
      <c r="Q28" s="36"/>
      <c r="R28" s="36"/>
      <c r="S28" s="36"/>
      <c r="T28" s="19"/>
      <c r="U28" s="48"/>
      <c r="V28" s="48"/>
      <c r="W28" s="48"/>
      <c r="X28" s="48"/>
      <c r="Z28" s="36"/>
      <c r="AA28" s="36"/>
      <c r="AB28" s="36"/>
      <c r="AC28" s="35"/>
      <c r="AD28" s="36"/>
      <c r="AE28" s="36"/>
      <c r="AF28" s="36"/>
      <c r="AG28" s="36"/>
      <c r="AJ28" s="112"/>
      <c r="AK28" s="112"/>
      <c r="AL28" s="112"/>
      <c r="AM28" s="112"/>
    </row>
    <row r="29" spans="1:39" ht="18" customHeight="1">
      <c r="A29" s="8">
        <v>3</v>
      </c>
      <c r="B29" s="40" t="s">
        <v>117</v>
      </c>
      <c r="C29" s="87"/>
      <c r="D29" s="87"/>
      <c r="E29" s="54"/>
      <c r="F29" s="48" t="e">
        <f>+#REF!</f>
        <v>#REF!</v>
      </c>
      <c r="G29" s="48" t="e">
        <f>+#REF!</f>
        <v>#REF!</v>
      </c>
      <c r="H29" s="48" t="e">
        <f>+#REF!</f>
        <v>#REF!</v>
      </c>
      <c r="I29" s="48">
        <v>37804.51</v>
      </c>
      <c r="J29" s="23"/>
      <c r="K29" s="25" t="e">
        <f t="shared" ref="K29:M36" si="16">((G29/F29)-1)*100</f>
        <v>#REF!</v>
      </c>
      <c r="L29" s="25" t="e">
        <f t="shared" si="16"/>
        <v>#REF!</v>
      </c>
      <c r="M29" s="25" t="e">
        <f t="shared" si="16"/>
        <v>#REF!</v>
      </c>
      <c r="N29" s="24"/>
      <c r="O29" s="25" t="e">
        <f t="shared" si="2"/>
        <v>#REF!</v>
      </c>
      <c r="P29" s="25" t="e">
        <f t="shared" si="2"/>
        <v>#REF!</v>
      </c>
      <c r="Q29" s="25" t="e">
        <f>((#REF!/#REF!)*100)</f>
        <v>#REF!</v>
      </c>
      <c r="R29" s="25" t="e">
        <f>((#REF!/#REF!)*100)</f>
        <v>#REF!</v>
      </c>
      <c r="S29" s="25">
        <f t="shared" si="3"/>
        <v>19.356484921228251</v>
      </c>
      <c r="T29" s="23"/>
      <c r="U29" s="48">
        <v>30171.39</v>
      </c>
      <c r="V29" s="48">
        <v>45358.01</v>
      </c>
      <c r="W29" s="48">
        <v>28149.919999999998</v>
      </c>
      <c r="X29" s="48">
        <v>39057.64</v>
      </c>
      <c r="Z29" s="25">
        <f t="shared" si="0"/>
        <v>50.334505635968398</v>
      </c>
      <c r="AA29" s="25">
        <f t="shared" si="0"/>
        <v>-37.938370753037901</v>
      </c>
      <c r="AB29" s="25">
        <f t="shared" si="0"/>
        <v>38.748671399421397</v>
      </c>
      <c r="AC29" s="24"/>
      <c r="AD29" s="25">
        <f t="shared" ref="AD29:AE36" si="17">((V29/V$6)*100)</f>
        <v>25.308103127456612</v>
      </c>
      <c r="AE29" s="25">
        <f t="shared" si="17"/>
        <v>21.06031151693329</v>
      </c>
      <c r="AF29" s="25" t="e">
        <f>((#REF!/#REF!)*100)</f>
        <v>#REF!</v>
      </c>
      <c r="AG29" s="25">
        <f t="shared" ref="AG29:AG36" si="18">((X29/X$6)*100)</f>
        <v>21.410401402405725</v>
      </c>
      <c r="AI29" s="109" t="e">
        <f t="shared" ref="AI29:AK36" si="19">+F29-U29</f>
        <v>#REF!</v>
      </c>
      <c r="AJ29" s="108" t="e">
        <f t="shared" si="19"/>
        <v>#REF!</v>
      </c>
      <c r="AK29" s="108" t="e">
        <f t="shared" si="19"/>
        <v>#REF!</v>
      </c>
      <c r="AL29" s="108" t="e">
        <f>+#REF!-#REF!</f>
        <v>#REF!</v>
      </c>
      <c r="AM29" s="108">
        <f t="shared" ref="AM29:AM36" si="20">+I29-X29</f>
        <v>-1253.1299999999974</v>
      </c>
    </row>
    <row r="30" spans="1:39" ht="18" customHeight="1">
      <c r="A30" s="9"/>
      <c r="B30" s="9">
        <v>1</v>
      </c>
      <c r="C30" s="51" t="s">
        <v>121</v>
      </c>
      <c r="E30" s="55"/>
      <c r="F30" s="49" t="e">
        <f>+#REF!</f>
        <v>#REF!</v>
      </c>
      <c r="G30" s="49" t="e">
        <f>+#REF!</f>
        <v>#REF!</v>
      </c>
      <c r="H30" s="49" t="e">
        <f>+#REF!</f>
        <v>#REF!</v>
      </c>
      <c r="I30" s="49">
        <v>10516.25</v>
      </c>
      <c r="J30" s="19"/>
      <c r="K30" s="36" t="e">
        <f t="shared" si="16"/>
        <v>#REF!</v>
      </c>
      <c r="L30" s="36" t="e">
        <f t="shared" si="16"/>
        <v>#REF!</v>
      </c>
      <c r="M30" s="36" t="e">
        <f t="shared" si="16"/>
        <v>#REF!</v>
      </c>
      <c r="N30" s="35"/>
      <c r="O30" s="36" t="e">
        <f t="shared" si="2"/>
        <v>#REF!</v>
      </c>
      <c r="P30" s="36" t="e">
        <f t="shared" si="2"/>
        <v>#REF!</v>
      </c>
      <c r="Q30" s="36" t="e">
        <f>((#REF!/#REF!)*100)</f>
        <v>#REF!</v>
      </c>
      <c r="R30" s="36" t="e">
        <f>((#REF!/#REF!)*100)</f>
        <v>#REF!</v>
      </c>
      <c r="S30" s="36">
        <f t="shared" si="3"/>
        <v>5.3844801732086083</v>
      </c>
      <c r="T30" s="19"/>
      <c r="U30" s="49">
        <v>4534.66</v>
      </c>
      <c r="V30" s="49">
        <v>6429.93</v>
      </c>
      <c r="W30" s="49">
        <v>4373.29</v>
      </c>
      <c r="X30" s="49">
        <v>6756.63</v>
      </c>
      <c r="Z30" s="36">
        <f t="shared" si="0"/>
        <v>41.795195229631332</v>
      </c>
      <c r="AA30" s="36">
        <f t="shared" si="0"/>
        <v>-31.98541819273305</v>
      </c>
      <c r="AB30" s="36">
        <f t="shared" si="0"/>
        <v>54.497643650432522</v>
      </c>
      <c r="AC30" s="35"/>
      <c r="AD30" s="36">
        <f t="shared" si="17"/>
        <v>3.5876647044772705</v>
      </c>
      <c r="AE30" s="36">
        <f t="shared" si="17"/>
        <v>3.2718689699256407</v>
      </c>
      <c r="AF30" s="36" t="e">
        <f>((#REF!/#REF!)*100)</f>
        <v>#REF!</v>
      </c>
      <c r="AG30" s="36">
        <f t="shared" si="18"/>
        <v>3.7038121204337129</v>
      </c>
      <c r="AI30" s="110" t="e">
        <f t="shared" si="19"/>
        <v>#REF!</v>
      </c>
      <c r="AJ30" s="107" t="e">
        <f t="shared" si="19"/>
        <v>#REF!</v>
      </c>
      <c r="AK30" s="107" t="e">
        <f t="shared" si="19"/>
        <v>#REF!</v>
      </c>
      <c r="AL30" s="107" t="e">
        <f>+#REF!-#REF!</f>
        <v>#REF!</v>
      </c>
      <c r="AM30" s="107">
        <f t="shared" si="20"/>
        <v>3759.62</v>
      </c>
    </row>
    <row r="31" spans="1:39" ht="18" customHeight="1">
      <c r="A31" s="9"/>
      <c r="B31" s="9">
        <v>2</v>
      </c>
      <c r="C31" s="51" t="s">
        <v>102</v>
      </c>
      <c r="E31" s="55"/>
      <c r="F31" s="49" t="e">
        <f>+#REF!</f>
        <v>#REF!</v>
      </c>
      <c r="G31" s="49" t="e">
        <f>+#REF!</f>
        <v>#REF!</v>
      </c>
      <c r="H31" s="49" t="e">
        <f>+#REF!</f>
        <v>#REF!</v>
      </c>
      <c r="I31" s="49">
        <v>9668.09</v>
      </c>
      <c r="J31" s="19"/>
      <c r="K31" s="36" t="e">
        <f t="shared" si="16"/>
        <v>#REF!</v>
      </c>
      <c r="L31" s="36" t="e">
        <f t="shared" si="16"/>
        <v>#REF!</v>
      </c>
      <c r="M31" s="36" t="e">
        <f t="shared" si="16"/>
        <v>#REF!</v>
      </c>
      <c r="N31" s="35"/>
      <c r="O31" s="36" t="e">
        <f t="shared" si="2"/>
        <v>#REF!</v>
      </c>
      <c r="P31" s="36" t="e">
        <f t="shared" si="2"/>
        <v>#REF!</v>
      </c>
      <c r="Q31" s="36" t="e">
        <f>((#REF!/#REF!)*100)</f>
        <v>#REF!</v>
      </c>
      <c r="R31" s="36" t="e">
        <f>((#REF!/#REF!)*100)</f>
        <v>#REF!</v>
      </c>
      <c r="S31" s="36">
        <f t="shared" si="3"/>
        <v>4.9502093348671261</v>
      </c>
      <c r="T31" s="19"/>
      <c r="U31" s="49">
        <v>18546.349999999999</v>
      </c>
      <c r="V31" s="49">
        <v>28179.22</v>
      </c>
      <c r="W31" s="49">
        <v>16609.07</v>
      </c>
      <c r="X31" s="49">
        <v>20984.82</v>
      </c>
      <c r="Z31" s="36">
        <f t="shared" si="0"/>
        <v>51.939438218301738</v>
      </c>
      <c r="AA31" s="36">
        <f t="shared" si="0"/>
        <v>-41.059156357060274</v>
      </c>
      <c r="AB31" s="36">
        <f t="shared" si="0"/>
        <v>26.34554493418355</v>
      </c>
      <c r="AC31" s="35"/>
      <c r="AD31" s="36">
        <f t="shared" si="17"/>
        <v>15.722969455919426</v>
      </c>
      <c r="AE31" s="36">
        <f t="shared" si="17"/>
        <v>12.426045552049567</v>
      </c>
      <c r="AF31" s="36" t="e">
        <f>((#REF!/#REF!)*100)</f>
        <v>#REF!</v>
      </c>
      <c r="AG31" s="36">
        <f t="shared" si="18"/>
        <v>11.503342740555542</v>
      </c>
      <c r="AI31" s="110" t="e">
        <f t="shared" si="19"/>
        <v>#REF!</v>
      </c>
      <c r="AJ31" s="107" t="e">
        <f t="shared" si="19"/>
        <v>#REF!</v>
      </c>
      <c r="AK31" s="107" t="e">
        <f t="shared" si="19"/>
        <v>#REF!</v>
      </c>
      <c r="AL31" s="107" t="e">
        <f>+#REF!-#REF!</f>
        <v>#REF!</v>
      </c>
      <c r="AM31" s="107">
        <f t="shared" si="20"/>
        <v>-11316.73</v>
      </c>
    </row>
    <row r="32" spans="1:39" ht="18" customHeight="1">
      <c r="A32" s="9"/>
      <c r="B32" s="9">
        <v>3</v>
      </c>
      <c r="C32" s="51" t="s">
        <v>105</v>
      </c>
      <c r="E32" s="55"/>
      <c r="F32" s="49" t="e">
        <f>+#REF!</f>
        <v>#REF!</v>
      </c>
      <c r="G32" s="49" t="e">
        <f>+#REF!</f>
        <v>#REF!</v>
      </c>
      <c r="H32" s="49" t="e">
        <f>+#REF!</f>
        <v>#REF!</v>
      </c>
      <c r="I32" s="49">
        <v>6807.01</v>
      </c>
      <c r="J32" s="19"/>
      <c r="K32" s="36" t="e">
        <f t="shared" si="16"/>
        <v>#REF!</v>
      </c>
      <c r="L32" s="36" t="e">
        <f t="shared" si="16"/>
        <v>#REF!</v>
      </c>
      <c r="M32" s="36" t="e">
        <f t="shared" si="16"/>
        <v>#REF!</v>
      </c>
      <c r="N32" s="35"/>
      <c r="O32" s="36" t="e">
        <f t="shared" si="2"/>
        <v>#REF!</v>
      </c>
      <c r="P32" s="36" t="e">
        <f t="shared" si="2"/>
        <v>#REF!</v>
      </c>
      <c r="Q32" s="36" t="e">
        <f>((#REF!/#REF!)*100)</f>
        <v>#REF!</v>
      </c>
      <c r="R32" s="36" t="e">
        <f>((#REF!/#REF!)*100)</f>
        <v>#REF!</v>
      </c>
      <c r="S32" s="36">
        <f t="shared" si="3"/>
        <v>3.4852927977019119</v>
      </c>
      <c r="T32" s="19"/>
      <c r="U32" s="49">
        <v>1948.83</v>
      </c>
      <c r="V32" s="49">
        <v>2311.88</v>
      </c>
      <c r="W32" s="49">
        <v>1398.19</v>
      </c>
      <c r="X32" s="49">
        <v>1670.61</v>
      </c>
      <c r="Z32" s="36">
        <f t="shared" si="0"/>
        <v>18.629126193664924</v>
      </c>
      <c r="AA32" s="36">
        <f t="shared" si="0"/>
        <v>-39.521514957523749</v>
      </c>
      <c r="AB32" s="36">
        <f t="shared" si="0"/>
        <v>19.483761148341785</v>
      </c>
      <c r="AC32" s="35"/>
      <c r="AD32" s="36">
        <f t="shared" si="17"/>
        <v>1.2899441015667219</v>
      </c>
      <c r="AE32" s="36">
        <f t="shared" si="17"/>
        <v>1.0460533088499349</v>
      </c>
      <c r="AF32" s="36" t="e">
        <f>((#REF!/#REF!)*100)</f>
        <v>#REF!</v>
      </c>
      <c r="AG32" s="36">
        <f t="shared" si="18"/>
        <v>0.91578576398556166</v>
      </c>
      <c r="AI32" s="110" t="e">
        <f t="shared" si="19"/>
        <v>#REF!</v>
      </c>
      <c r="AJ32" s="107" t="e">
        <f t="shared" si="19"/>
        <v>#REF!</v>
      </c>
      <c r="AK32" s="107" t="e">
        <f t="shared" si="19"/>
        <v>#REF!</v>
      </c>
      <c r="AL32" s="107" t="e">
        <f>+#REF!-#REF!</f>
        <v>#REF!</v>
      </c>
      <c r="AM32" s="107">
        <f t="shared" si="20"/>
        <v>5136.4000000000005</v>
      </c>
    </row>
    <row r="33" spans="1:39" ht="18" customHeight="1">
      <c r="A33" s="9"/>
      <c r="B33" s="9">
        <v>4</v>
      </c>
      <c r="C33" s="51" t="s">
        <v>122</v>
      </c>
      <c r="E33" s="55"/>
      <c r="F33" s="49" t="e">
        <f>+#REF!</f>
        <v>#REF!</v>
      </c>
      <c r="G33" s="49" t="e">
        <f>+#REF!</f>
        <v>#REF!</v>
      </c>
      <c r="H33" s="49" t="e">
        <f>+#REF!</f>
        <v>#REF!</v>
      </c>
      <c r="I33" s="49">
        <v>5801.34</v>
      </c>
      <c r="J33" s="19"/>
      <c r="K33" s="36" t="e">
        <f t="shared" si="16"/>
        <v>#REF!</v>
      </c>
      <c r="L33" s="36" t="e">
        <f t="shared" si="16"/>
        <v>#REF!</v>
      </c>
      <c r="M33" s="36" t="e">
        <f t="shared" si="16"/>
        <v>#REF!</v>
      </c>
      <c r="N33" s="35"/>
      <c r="O33" s="36" t="e">
        <f t="shared" si="2"/>
        <v>#REF!</v>
      </c>
      <c r="P33" s="36" t="e">
        <f t="shared" si="2"/>
        <v>#REF!</v>
      </c>
      <c r="Q33" s="36" t="e">
        <f>((#REF!/#REF!)*100)</f>
        <v>#REF!</v>
      </c>
      <c r="R33" s="36" t="e">
        <f>((#REF!/#REF!)*100)</f>
        <v>#REF!</v>
      </c>
      <c r="S33" s="36">
        <f t="shared" si="3"/>
        <v>2.9703744403225514</v>
      </c>
      <c r="T33" s="19"/>
      <c r="U33" s="49">
        <v>2406.85</v>
      </c>
      <c r="V33" s="49">
        <v>3669.97</v>
      </c>
      <c r="W33" s="49">
        <v>2414.67</v>
      </c>
      <c r="X33" s="49">
        <v>3442.7</v>
      </c>
      <c r="Z33" s="36">
        <f t="shared" si="0"/>
        <v>52.480212726177356</v>
      </c>
      <c r="AA33" s="36">
        <f t="shared" si="0"/>
        <v>-34.204639274980444</v>
      </c>
      <c r="AB33" s="36">
        <f t="shared" si="0"/>
        <v>42.574347633424026</v>
      </c>
      <c r="AC33" s="35"/>
      <c r="AD33" s="36">
        <f t="shared" si="17"/>
        <v>2.0477084253623987</v>
      </c>
      <c r="AE33" s="36">
        <f t="shared" si="17"/>
        <v>1.8065309745318392</v>
      </c>
      <c r="AF33" s="36" t="e">
        <f>((#REF!/#REF!)*100)</f>
        <v>#REF!</v>
      </c>
      <c r="AG33" s="36">
        <f t="shared" si="18"/>
        <v>1.8872002739556766</v>
      </c>
      <c r="AI33" s="110" t="e">
        <f t="shared" si="19"/>
        <v>#REF!</v>
      </c>
      <c r="AJ33" s="107" t="e">
        <f t="shared" si="19"/>
        <v>#REF!</v>
      </c>
      <c r="AK33" s="107" t="e">
        <f t="shared" si="19"/>
        <v>#REF!</v>
      </c>
      <c r="AL33" s="107" t="e">
        <f>+#REF!-#REF!</f>
        <v>#REF!</v>
      </c>
      <c r="AM33" s="107">
        <f t="shared" si="20"/>
        <v>2358.6400000000003</v>
      </c>
    </row>
    <row r="34" spans="1:39" ht="18" customHeight="1">
      <c r="A34" s="9"/>
      <c r="B34" s="9">
        <v>5</v>
      </c>
      <c r="C34" s="63" t="s">
        <v>123</v>
      </c>
      <c r="E34" s="55"/>
      <c r="F34" s="49" t="e">
        <f>+#REF!</f>
        <v>#REF!</v>
      </c>
      <c r="G34" s="49" t="e">
        <f>+#REF!</f>
        <v>#REF!</v>
      </c>
      <c r="H34" s="49" t="e">
        <f>+#REF!</f>
        <v>#REF!</v>
      </c>
      <c r="I34" s="49">
        <v>2598.09</v>
      </c>
      <c r="J34" s="19"/>
      <c r="K34" s="36" t="e">
        <f t="shared" si="16"/>
        <v>#REF!</v>
      </c>
      <c r="L34" s="36" t="e">
        <f t="shared" si="16"/>
        <v>#REF!</v>
      </c>
      <c r="M34" s="36" t="e">
        <f t="shared" si="16"/>
        <v>#REF!</v>
      </c>
      <c r="N34" s="35"/>
      <c r="O34" s="36" t="e">
        <f t="shared" si="2"/>
        <v>#REF!</v>
      </c>
      <c r="P34" s="36" t="e">
        <f t="shared" si="2"/>
        <v>#REF!</v>
      </c>
      <c r="Q34" s="36" t="e">
        <f>((#REF!/#REF!)*100)</f>
        <v>#REF!</v>
      </c>
      <c r="R34" s="36" t="e">
        <f>((#REF!/#REF!)*100)</f>
        <v>#REF!</v>
      </c>
      <c r="S34" s="36">
        <f t="shared" si="3"/>
        <v>1.3302616515594012</v>
      </c>
      <c r="T34" s="19"/>
      <c r="U34" s="49">
        <v>367.65000000000146</v>
      </c>
      <c r="V34" s="49">
        <v>439.29999999999927</v>
      </c>
      <c r="W34" s="49">
        <v>366.82</v>
      </c>
      <c r="X34" s="49">
        <v>609.71000000000095</v>
      </c>
      <c r="Z34" s="36">
        <f t="shared" si="0"/>
        <v>19.488644090846606</v>
      </c>
      <c r="AA34" s="36">
        <f t="shared" si="0"/>
        <v>-16.49897564306838</v>
      </c>
      <c r="AB34" s="36">
        <f t="shared" si="0"/>
        <v>66.21503734801837</v>
      </c>
      <c r="AC34" s="35"/>
      <c r="AD34" s="36">
        <f t="shared" si="17"/>
        <v>0.24511326012520546</v>
      </c>
      <c r="AE34" s="36">
        <f t="shared" si="17"/>
        <v>0.27443571671398953</v>
      </c>
      <c r="AF34" s="36" t="e">
        <f>((#REF!/#REF!)*100)</f>
        <v>#REF!</v>
      </c>
      <c r="AG34" s="36">
        <f t="shared" si="18"/>
        <v>0.33422746072371029</v>
      </c>
      <c r="AI34" s="110" t="e">
        <f t="shared" si="19"/>
        <v>#REF!</v>
      </c>
      <c r="AJ34" s="107" t="e">
        <f t="shared" si="19"/>
        <v>#REF!</v>
      </c>
      <c r="AK34" s="107" t="e">
        <f t="shared" si="19"/>
        <v>#REF!</v>
      </c>
      <c r="AL34" s="107" t="e">
        <f>+#REF!-#REF!</f>
        <v>#REF!</v>
      </c>
      <c r="AM34" s="107">
        <f t="shared" si="20"/>
        <v>1988.3799999999992</v>
      </c>
    </row>
    <row r="35" spans="1:39" ht="18" customHeight="1">
      <c r="A35" s="9"/>
      <c r="B35" s="9">
        <v>6</v>
      </c>
      <c r="C35" s="63" t="s">
        <v>108</v>
      </c>
      <c r="E35" s="55"/>
      <c r="F35" s="49" t="e">
        <f>+#REF!</f>
        <v>#REF!</v>
      </c>
      <c r="G35" s="49" t="e">
        <f>+#REF!</f>
        <v>#REF!</v>
      </c>
      <c r="H35" s="49" t="e">
        <f>+#REF!</f>
        <v>#REF!</v>
      </c>
      <c r="I35" s="49">
        <v>985.62</v>
      </c>
      <c r="J35" s="19"/>
      <c r="K35" s="36" t="e">
        <f t="shared" si="16"/>
        <v>#REF!</v>
      </c>
      <c r="L35" s="36" t="e">
        <f t="shared" si="16"/>
        <v>#REF!</v>
      </c>
      <c r="M35" s="36" t="e">
        <f t="shared" si="16"/>
        <v>#REF!</v>
      </c>
      <c r="N35" s="35"/>
      <c r="O35" s="36" t="e">
        <f t="shared" si="2"/>
        <v>#REF!</v>
      </c>
      <c r="P35" s="36" t="e">
        <f t="shared" si="2"/>
        <v>#REF!</v>
      </c>
      <c r="Q35" s="36" t="e">
        <f>((#REF!/#REF!)*100)</f>
        <v>#REF!</v>
      </c>
      <c r="R35" s="36" t="e">
        <f>((#REF!/#REF!)*100)</f>
        <v>#REF!</v>
      </c>
      <c r="S35" s="36">
        <f t="shared" si="3"/>
        <v>0.50465245199742004</v>
      </c>
      <c r="T35" s="19"/>
      <c r="U35" s="49">
        <v>1739.44</v>
      </c>
      <c r="V35" s="49">
        <v>3375.93</v>
      </c>
      <c r="W35" s="49">
        <v>2314.54</v>
      </c>
      <c r="X35" s="49">
        <v>4680.59</v>
      </c>
      <c r="Z35" s="36">
        <f t="shared" si="0"/>
        <v>94.081428505725967</v>
      </c>
      <c r="AA35" s="36">
        <f t="shared" si="0"/>
        <v>-31.439929145450286</v>
      </c>
      <c r="AB35" s="36">
        <f t="shared" si="0"/>
        <v>102.22549621091015</v>
      </c>
      <c r="AC35" s="35"/>
      <c r="AD35" s="36">
        <f t="shared" si="17"/>
        <v>1.8836449083871756</v>
      </c>
      <c r="AE35" s="36">
        <f t="shared" si="17"/>
        <v>1.7316188969063773</v>
      </c>
      <c r="AF35" s="36" t="e">
        <f>((#REF!/#REF!)*100)</f>
        <v>#REF!</v>
      </c>
      <c r="AG35" s="36">
        <f t="shared" si="18"/>
        <v>2.5657799780039507</v>
      </c>
      <c r="AI35" s="110" t="e">
        <f t="shared" si="19"/>
        <v>#REF!</v>
      </c>
      <c r="AJ35" s="107" t="e">
        <f t="shared" si="19"/>
        <v>#REF!</v>
      </c>
      <c r="AK35" s="107" t="e">
        <f t="shared" si="19"/>
        <v>#REF!</v>
      </c>
      <c r="AL35" s="107" t="e">
        <f>+#REF!-#REF!</f>
        <v>#REF!</v>
      </c>
      <c r="AM35" s="107">
        <f t="shared" si="20"/>
        <v>-3694.9700000000003</v>
      </c>
    </row>
    <row r="36" spans="1:39" ht="18" customHeight="1">
      <c r="A36" s="9"/>
      <c r="B36" s="9">
        <v>7</v>
      </c>
      <c r="C36" s="51" t="s">
        <v>6</v>
      </c>
      <c r="D36" s="51"/>
      <c r="E36" s="55"/>
      <c r="F36" s="49" t="e">
        <f>+#REF!</f>
        <v>#REF!</v>
      </c>
      <c r="G36" s="49" t="e">
        <f>+#REF!</f>
        <v>#REF!</v>
      </c>
      <c r="H36" s="49" t="e">
        <f>+#REF!</f>
        <v>#REF!</v>
      </c>
      <c r="I36" s="49">
        <v>1428.11</v>
      </c>
      <c r="J36" s="19"/>
      <c r="K36" s="36" t="e">
        <f t="shared" si="16"/>
        <v>#REF!</v>
      </c>
      <c r="L36" s="36" t="e">
        <f t="shared" si="16"/>
        <v>#REF!</v>
      </c>
      <c r="M36" s="36" t="e">
        <f t="shared" si="16"/>
        <v>#REF!</v>
      </c>
      <c r="N36" s="35"/>
      <c r="O36" s="36" t="e">
        <f t="shared" si="2"/>
        <v>#REF!</v>
      </c>
      <c r="P36" s="36" t="e">
        <f t="shared" si="2"/>
        <v>#REF!</v>
      </c>
      <c r="Q36" s="36" t="e">
        <f>((#REF!/#REF!)*100)</f>
        <v>#REF!</v>
      </c>
      <c r="R36" s="36" t="e">
        <f>((#REF!/#REF!)*100)</f>
        <v>#REF!</v>
      </c>
      <c r="S36" s="36">
        <f t="shared" si="3"/>
        <v>0.73121407157122975</v>
      </c>
      <c r="T36" s="19"/>
      <c r="U36" s="49">
        <v>627.61</v>
      </c>
      <c r="V36" s="49">
        <v>951.78</v>
      </c>
      <c r="W36" s="49">
        <v>673.34</v>
      </c>
      <c r="X36" s="49">
        <v>912.58</v>
      </c>
      <c r="Z36" s="36">
        <f t="shared" si="0"/>
        <v>51.6515033221268</v>
      </c>
      <c r="AA36" s="36">
        <f t="shared" si="0"/>
        <v>-29.25465969026455</v>
      </c>
      <c r="AB36" s="36">
        <f t="shared" si="0"/>
        <v>35.530341283749657</v>
      </c>
      <c r="AC36" s="35"/>
      <c r="AD36" s="36">
        <f t="shared" si="17"/>
        <v>0.53105827161841213</v>
      </c>
      <c r="AE36" s="36">
        <f t="shared" si="17"/>
        <v>0.50375809795593951</v>
      </c>
      <c r="AF36" s="36" t="e">
        <f>((#REF!/#REF!)*100)</f>
        <v>#REF!</v>
      </c>
      <c r="AG36" s="36">
        <f t="shared" si="18"/>
        <v>0.50025306474757358</v>
      </c>
      <c r="AI36" s="110" t="e">
        <f t="shared" si="19"/>
        <v>#REF!</v>
      </c>
      <c r="AJ36" s="107" t="e">
        <f t="shared" si="19"/>
        <v>#REF!</v>
      </c>
      <c r="AK36" s="107" t="e">
        <f t="shared" si="19"/>
        <v>#REF!</v>
      </c>
      <c r="AL36" s="107" t="e">
        <f>+#REF!-#REF!</f>
        <v>#REF!</v>
      </c>
      <c r="AM36" s="107">
        <f t="shared" si="20"/>
        <v>515.52999999999986</v>
      </c>
    </row>
    <row r="37" spans="1:39" ht="3.75" customHeight="1">
      <c r="A37" s="8"/>
      <c r="B37" s="23"/>
      <c r="C37" s="23"/>
      <c r="D37" s="40"/>
      <c r="E37" s="54"/>
      <c r="F37" s="48" t="e">
        <f>+#REF!</f>
        <v>#REF!</v>
      </c>
      <c r="G37" s="48" t="e">
        <f>+#REF!</f>
        <v>#REF!</v>
      </c>
      <c r="H37" s="48" t="e">
        <f>+#REF!</f>
        <v>#REF!</v>
      </c>
      <c r="I37" s="48"/>
      <c r="J37" s="23"/>
      <c r="K37" s="36"/>
      <c r="L37" s="36"/>
      <c r="M37" s="36"/>
      <c r="N37" s="35"/>
      <c r="O37" s="36"/>
      <c r="P37" s="36"/>
      <c r="Q37" s="36"/>
      <c r="R37" s="36"/>
      <c r="S37" s="36"/>
      <c r="T37" s="23"/>
      <c r="U37" s="48"/>
      <c r="V37" s="48"/>
      <c r="W37" s="48"/>
      <c r="X37" s="48"/>
      <c r="Z37" s="36"/>
      <c r="AA37" s="36"/>
      <c r="AB37" s="36"/>
      <c r="AC37" s="35"/>
      <c r="AD37" s="36"/>
      <c r="AE37" s="36"/>
      <c r="AF37" s="36"/>
      <c r="AG37" s="36"/>
      <c r="AJ37" s="112"/>
      <c r="AK37" s="112"/>
      <c r="AL37" s="112"/>
      <c r="AM37" s="112"/>
    </row>
    <row r="38" spans="1:39" ht="17.100000000000001" customHeight="1">
      <c r="A38" s="8">
        <v>4</v>
      </c>
      <c r="B38" s="40" t="s">
        <v>25</v>
      </c>
      <c r="C38" s="40"/>
      <c r="D38" s="19"/>
      <c r="E38" s="54"/>
      <c r="F38" s="48" t="e">
        <f>+#REF!</f>
        <v>#REF!</v>
      </c>
      <c r="G38" s="48" t="e">
        <f>+#REF!</f>
        <v>#REF!</v>
      </c>
      <c r="H38" s="48" t="e">
        <f>+#REF!</f>
        <v>#REF!</v>
      </c>
      <c r="I38" s="48">
        <v>5084.4799999999595</v>
      </c>
      <c r="J38" s="23"/>
      <c r="K38" s="25" t="e">
        <f t="shared" ref="K38:M40" si="21">((G38/F38)-1)*100</f>
        <v>#REF!</v>
      </c>
      <c r="L38" s="25" t="e">
        <f t="shared" si="21"/>
        <v>#REF!</v>
      </c>
      <c r="M38" s="25" t="e">
        <f t="shared" si="21"/>
        <v>#REF!</v>
      </c>
      <c r="N38" s="24"/>
      <c r="O38" s="25" t="e">
        <f t="shared" si="2"/>
        <v>#REF!</v>
      </c>
      <c r="P38" s="25" t="e">
        <f t="shared" si="2"/>
        <v>#REF!</v>
      </c>
      <c r="Q38" s="25" t="e">
        <f>((#REF!/#REF!)*100)</f>
        <v>#REF!</v>
      </c>
      <c r="R38" s="25" t="e">
        <f>((#REF!/#REF!)*100)</f>
        <v>#REF!</v>
      </c>
      <c r="S38" s="25">
        <f t="shared" si="3"/>
        <v>2.6033312018139059</v>
      </c>
      <c r="T38" s="23"/>
      <c r="U38" s="48">
        <v>4313.1200000000281</v>
      </c>
      <c r="V38" s="48">
        <v>6802.5000000000218</v>
      </c>
      <c r="W38" s="48">
        <v>4801.4699999999903</v>
      </c>
      <c r="X38" s="48">
        <v>7834.4300000000367</v>
      </c>
      <c r="Z38" s="25">
        <f t="shared" si="0"/>
        <v>57.71645583707334</v>
      </c>
      <c r="AA38" s="25">
        <f t="shared" si="0"/>
        <v>-29.416097023153618</v>
      </c>
      <c r="AB38" s="25">
        <f t="shared" si="0"/>
        <v>63.167321674404974</v>
      </c>
      <c r="AC38" s="24"/>
      <c r="AD38" s="25">
        <f t="shared" ref="AD38:AE40" si="22">((V38/V$6)*100)</f>
        <v>3.7955450762615937</v>
      </c>
      <c r="AE38" s="25">
        <f t="shared" si="22"/>
        <v>3.5922110591862957</v>
      </c>
      <c r="AF38" s="25" t="e">
        <f>((#REF!/#REF!)*100)</f>
        <v>#REF!</v>
      </c>
      <c r="AG38" s="25">
        <f>((X38/X$6)*100)</f>
        <v>4.2946345723666433</v>
      </c>
      <c r="AI38" s="109" t="e">
        <f t="shared" ref="AI38:AK40" si="23">+F38-U38</f>
        <v>#REF!</v>
      </c>
      <c r="AJ38" s="108" t="e">
        <f t="shared" si="23"/>
        <v>#REF!</v>
      </c>
      <c r="AK38" s="108" t="e">
        <f t="shared" si="23"/>
        <v>#REF!</v>
      </c>
      <c r="AL38" s="108" t="e">
        <f>+#REF!-#REF!</f>
        <v>#REF!</v>
      </c>
      <c r="AM38" s="108">
        <f>+I38-X38</f>
        <v>-2749.9500000000771</v>
      </c>
    </row>
    <row r="39" spans="1:39" ht="17.100000000000001" customHeight="1">
      <c r="A39" s="8"/>
      <c r="B39" s="103">
        <v>1</v>
      </c>
      <c r="C39" s="63" t="s">
        <v>50</v>
      </c>
      <c r="D39" s="9"/>
      <c r="E39" s="55"/>
      <c r="F39" s="49" t="e">
        <f>+#REF!</f>
        <v>#REF!</v>
      </c>
      <c r="G39" s="49" t="e">
        <f>+#REF!</f>
        <v>#REF!</v>
      </c>
      <c r="H39" s="49" t="e">
        <f>+#REF!</f>
        <v>#REF!</v>
      </c>
      <c r="I39" s="49">
        <v>4105.28</v>
      </c>
      <c r="J39" s="23"/>
      <c r="K39" s="36" t="e">
        <f t="shared" si="21"/>
        <v>#REF!</v>
      </c>
      <c r="L39" s="36" t="e">
        <f t="shared" si="21"/>
        <v>#REF!</v>
      </c>
      <c r="M39" s="36" t="e">
        <f t="shared" si="21"/>
        <v>#REF!</v>
      </c>
      <c r="N39" s="35"/>
      <c r="O39" s="36" t="e">
        <f t="shared" si="2"/>
        <v>#REF!</v>
      </c>
      <c r="P39" s="36" t="e">
        <f t="shared" si="2"/>
        <v>#REF!</v>
      </c>
      <c r="Q39" s="36" t="e">
        <f>((#REF!/#REF!)*100)</f>
        <v>#REF!</v>
      </c>
      <c r="R39" s="36" t="e">
        <f>((#REF!/#REF!)*100)</f>
        <v>#REF!</v>
      </c>
      <c r="S39" s="36">
        <f t="shared" si="3"/>
        <v>2.1019658875996514</v>
      </c>
      <c r="T39" s="28"/>
      <c r="U39" s="49">
        <v>1489.68</v>
      </c>
      <c r="V39" s="49">
        <v>3957.18</v>
      </c>
      <c r="W39" s="49">
        <v>2494.86</v>
      </c>
      <c r="X39" s="49">
        <v>5156.5</v>
      </c>
      <c r="Z39" s="36">
        <f t="shared" si="0"/>
        <v>165.63960045110355</v>
      </c>
      <c r="AA39" s="36">
        <f t="shared" si="0"/>
        <v>-36.953588161266346</v>
      </c>
      <c r="AB39" s="36">
        <f t="shared" si="0"/>
        <v>106.68494424536847</v>
      </c>
      <c r="AC39" s="35"/>
      <c r="AD39" s="36">
        <f t="shared" si="22"/>
        <v>2.2079610532717098</v>
      </c>
      <c r="AE39" s="36">
        <f t="shared" si="22"/>
        <v>1.8665249773759991</v>
      </c>
      <c r="AF39" s="36" t="e">
        <f>((#REF!/#REF!)*100)</f>
        <v>#REF!</v>
      </c>
      <c r="AG39" s="36">
        <f>((X39/X$6)*100)</f>
        <v>2.8266616936278059</v>
      </c>
      <c r="AI39" s="110" t="e">
        <f t="shared" si="23"/>
        <v>#REF!</v>
      </c>
      <c r="AJ39" s="107" t="e">
        <f t="shared" si="23"/>
        <v>#REF!</v>
      </c>
      <c r="AK39" s="107" t="e">
        <f t="shared" si="23"/>
        <v>#REF!</v>
      </c>
      <c r="AL39" s="107" t="e">
        <f>+#REF!-#REF!</f>
        <v>#REF!</v>
      </c>
      <c r="AM39" s="107">
        <f>+I39-X39</f>
        <v>-1051.2200000000003</v>
      </c>
    </row>
    <row r="40" spans="1:39" ht="17.100000000000001" customHeight="1">
      <c r="A40" s="8"/>
      <c r="B40" s="103">
        <v>2</v>
      </c>
      <c r="C40" s="103" t="s">
        <v>98</v>
      </c>
      <c r="D40" s="9"/>
      <c r="E40" s="106"/>
      <c r="F40" s="56" t="e">
        <f>+#REF!</f>
        <v>#REF!</v>
      </c>
      <c r="G40" s="56" t="e">
        <f>+#REF!</f>
        <v>#REF!</v>
      </c>
      <c r="H40" s="56" t="e">
        <f>+#REF!</f>
        <v>#REF!</v>
      </c>
      <c r="I40" s="56">
        <v>979.1999999999598</v>
      </c>
      <c r="J40" s="23"/>
      <c r="K40" s="58" t="e">
        <f t="shared" si="21"/>
        <v>#REF!</v>
      </c>
      <c r="L40" s="58" t="e">
        <f t="shared" si="21"/>
        <v>#REF!</v>
      </c>
      <c r="M40" s="58" t="e">
        <f t="shared" si="21"/>
        <v>#REF!</v>
      </c>
      <c r="N40" s="35"/>
      <c r="O40" s="58" t="e">
        <f t="shared" si="2"/>
        <v>#REF!</v>
      </c>
      <c r="P40" s="58" t="e">
        <f t="shared" si="2"/>
        <v>#REF!</v>
      </c>
      <c r="Q40" s="58" t="e">
        <f>((#REF!/#REF!)*100)</f>
        <v>#REF!</v>
      </c>
      <c r="R40" s="58" t="e">
        <f>((#REF!/#REF!)*100)</f>
        <v>#REF!</v>
      </c>
      <c r="S40" s="58">
        <f t="shared" si="3"/>
        <v>0.50136531421425445</v>
      </c>
      <c r="T40" s="28"/>
      <c r="U40" s="56">
        <v>2823.4400000000278</v>
      </c>
      <c r="V40" s="56">
        <v>2845.3200000000224</v>
      </c>
      <c r="W40" s="56">
        <v>2306.6099999999906</v>
      </c>
      <c r="X40" s="56">
        <v>2677.9300000000358</v>
      </c>
      <c r="Z40" s="58">
        <f t="shared" si="0"/>
        <v>0.77494120647134679</v>
      </c>
      <c r="AA40" s="58">
        <f t="shared" si="0"/>
        <v>-18.933195563241657</v>
      </c>
      <c r="AB40" s="58">
        <f t="shared" si="0"/>
        <v>16.098083334419201</v>
      </c>
      <c r="AC40" s="35"/>
      <c r="AD40" s="58">
        <f t="shared" si="22"/>
        <v>1.5875840229898845</v>
      </c>
      <c r="AE40" s="58">
        <f t="shared" si="22"/>
        <v>1.7256860818102964</v>
      </c>
      <c r="AF40" s="58" t="e">
        <f>((#REF!/#REF!)*100)</f>
        <v>#REF!</v>
      </c>
      <c r="AG40" s="58">
        <f>((X40/X$6)*100)</f>
        <v>1.4679728787388369</v>
      </c>
      <c r="AI40" s="110" t="e">
        <f t="shared" si="23"/>
        <v>#REF!</v>
      </c>
      <c r="AJ40" s="113" t="e">
        <f t="shared" si="23"/>
        <v>#REF!</v>
      </c>
      <c r="AK40" s="113" t="e">
        <f t="shared" si="23"/>
        <v>#REF!</v>
      </c>
      <c r="AL40" s="113" t="e">
        <f>+#REF!-#REF!</f>
        <v>#REF!</v>
      </c>
      <c r="AM40" s="113">
        <f>+I40-X40</f>
        <v>-1698.730000000076</v>
      </c>
    </row>
    <row r="41" spans="1:39" ht="15" customHeight="1">
      <c r="A41" s="41" t="s">
        <v>49</v>
      </c>
      <c r="B41" s="42"/>
      <c r="C41" s="42"/>
      <c r="D41" s="11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39" ht="15" customHeight="1">
      <c r="A42" s="43"/>
      <c r="B42" s="9"/>
      <c r="C42" s="9"/>
      <c r="D42" s="9"/>
      <c r="E42" s="9"/>
      <c r="F42" s="44"/>
      <c r="G42" s="44"/>
      <c r="H42" s="44"/>
      <c r="I42" s="44"/>
      <c r="J42" s="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4" spans="1:39">
      <c r="D44" s="104"/>
      <c r="F44" s="102"/>
      <c r="G44" s="102"/>
      <c r="H44" s="102"/>
      <c r="I44" s="105"/>
    </row>
  </sheetData>
  <mergeCells count="10">
    <mergeCell ref="AI1:AM1"/>
    <mergeCell ref="A1:S1"/>
    <mergeCell ref="G2:I2"/>
    <mergeCell ref="U1:AG1"/>
    <mergeCell ref="AI2:AM2"/>
    <mergeCell ref="K2:M2"/>
    <mergeCell ref="Z2:AB2"/>
    <mergeCell ref="U2:X2"/>
    <mergeCell ref="O2:S2"/>
    <mergeCell ref="AD2:AG2"/>
  </mergeCells>
  <phoneticPr fontId="17" type="noConversion"/>
  <pageMargins left="0.19685039370078741" right="0" top="0.31" bottom="0" header="0" footer="0"/>
  <pageSetup paperSize="9" orientation="landscape" horizontalDpi="4294967292" verticalDpi="300" r:id="rId1"/>
  <headerFooter alignWithMargins="0">
    <oddFooter>&amp;C&amp;F&amp;Rสยค/สอ 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workbookViewId="0">
      <selection activeCell="D10" sqref="D10"/>
    </sheetView>
  </sheetViews>
  <sheetFormatPr defaultRowHeight="21"/>
  <sheetData>
    <row r="3" spans="2:5">
      <c r="B3" t="s">
        <v>58</v>
      </c>
    </row>
    <row r="4" spans="2:5">
      <c r="C4" s="60" t="s">
        <v>66</v>
      </c>
    </row>
    <row r="5" spans="2:5">
      <c r="B5" t="s">
        <v>59</v>
      </c>
      <c r="C5" s="61">
        <v>10</v>
      </c>
    </row>
    <row r="6" spans="2:5">
      <c r="B6" t="s">
        <v>60</v>
      </c>
      <c r="C6" s="61">
        <f>(D6+E6)/2</f>
        <v>15.5</v>
      </c>
      <c r="D6">
        <v>14.5</v>
      </c>
      <c r="E6">
        <v>16.5</v>
      </c>
    </row>
    <row r="7" spans="2:5">
      <c r="B7" t="s">
        <v>61</v>
      </c>
      <c r="C7" s="61">
        <f>(D7+E7)/2</f>
        <v>14</v>
      </c>
      <c r="D7">
        <v>12.5</v>
      </c>
      <c r="E7">
        <v>15.5</v>
      </c>
    </row>
    <row r="8" spans="2:5">
      <c r="B8" t="s">
        <v>62</v>
      </c>
      <c r="C8" s="61">
        <v>10</v>
      </c>
    </row>
    <row r="9" spans="2:5">
      <c r="B9" t="s">
        <v>63</v>
      </c>
      <c r="C9" s="61">
        <v>10.5</v>
      </c>
    </row>
    <row r="10" spans="2:5">
      <c r="B10" t="s">
        <v>65</v>
      </c>
      <c r="C10" s="61">
        <f>AVERAGE(C5:C9)</f>
        <v>12</v>
      </c>
    </row>
    <row r="11" spans="2:5">
      <c r="B11" t="s">
        <v>64</v>
      </c>
      <c r="C11" s="61">
        <v>14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 (4)</vt:lpstr>
      <vt:lpstr>sum (3)</vt:lpstr>
      <vt:lpstr>3group (new)</vt:lpstr>
      <vt:lpstr>3gXM53</vt:lpstr>
      <vt:lpstr>Sheet1</vt:lpstr>
      <vt:lpstr>'3group (new)'!Print_Area</vt:lpstr>
      <vt:lpstr>'3group (new)'!Print_Titles</vt:lpstr>
      <vt:lpstr>'3gXM53'!Print_Titles</vt:lpstr>
      <vt:lpstr>'sum (3)'!Print_Titles</vt:lpstr>
      <vt:lpstr>'sum (4)'!Print_Titles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Document</dc:title>
  <dc:creator>IBM PC CUSTOMER</dc:creator>
  <cp:lastModifiedBy>sukanya janotan</cp:lastModifiedBy>
  <cp:lastPrinted>2020-12-22T07:58:27Z</cp:lastPrinted>
  <dcterms:created xsi:type="dcterms:W3CDTF">1999-08-03T04:02:52Z</dcterms:created>
  <dcterms:modified xsi:type="dcterms:W3CDTF">2020-12-23T01:44:19Z</dcterms:modified>
</cp:coreProperties>
</file>